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4596\Desktop\"/>
    </mc:Choice>
  </mc:AlternateContent>
  <bookViews>
    <workbookView xWindow="0" yWindow="0" windowWidth="20490" windowHeight="11520" activeTab="3"/>
  </bookViews>
  <sheets>
    <sheet name="Indicadores" sheetId="13" r:id="rId1"/>
    <sheet name="Tab1" sheetId="1" r:id="rId2"/>
    <sheet name="Tab2" sheetId="3" r:id="rId3"/>
    <sheet name="Tab3" sheetId="4" r:id="rId4"/>
    <sheet name="Tab4" sheetId="5" r:id="rId5"/>
    <sheet name="Tab5" sheetId="6" r:id="rId6"/>
    <sheet name="Tab6" sheetId="7" r:id="rId7"/>
    <sheet name="Tab7" sheetId="8" r:id="rId8"/>
    <sheet name="Tab8" sheetId="9" r:id="rId9"/>
    <sheet name="Tab9" sheetId="10" r:id="rId10"/>
    <sheet name="Tab10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6" i="13" l="1"/>
  <c r="X204" i="8" l="1"/>
  <c r="Y41" i="3" l="1"/>
  <c r="Y9" i="11" l="1"/>
  <c r="Y8" i="11"/>
  <c r="Y7" i="11"/>
  <c r="Y6" i="11"/>
  <c r="Y5" i="11"/>
  <c r="Y15" i="10"/>
  <c r="Y14" i="10"/>
  <c r="Y13" i="10"/>
  <c r="Y12" i="10"/>
  <c r="Y11" i="10"/>
  <c r="Y10" i="10"/>
  <c r="Y9" i="10"/>
  <c r="Y8" i="10"/>
  <c r="Y7" i="10"/>
  <c r="Y6" i="10"/>
  <c r="Y5" i="10"/>
  <c r="Y76" i="9"/>
  <c r="Y76" i="8"/>
  <c r="Y154" i="8" s="1"/>
  <c r="Y48" i="7"/>
  <c r="Y78" i="6"/>
  <c r="Y58" i="6"/>
  <c r="Y107" i="3"/>
  <c r="Y29" i="3"/>
  <c r="Y98" i="7" l="1"/>
  <c r="Y154" i="9"/>
  <c r="Y19" i="1"/>
  <c r="Y18" i="1"/>
  <c r="Y17" i="1"/>
  <c r="Y16" i="1"/>
  <c r="Y15" i="1"/>
  <c r="Y8" i="1"/>
  <c r="Y6" i="1"/>
  <c r="Y5" i="1"/>
  <c r="Y37" i="1" l="1"/>
  <c r="Y40" i="1"/>
  <c r="Y7" i="1"/>
  <c r="Y39" i="1" s="1"/>
  <c r="Y22" i="1"/>
  <c r="Y20" i="1"/>
  <c r="Y38" i="1"/>
  <c r="Y9" i="1" l="1"/>
  <c r="Y41" i="1" s="1"/>
  <c r="Y209" i="5"/>
  <c r="Y206" i="5"/>
  <c r="Y205" i="5"/>
  <c r="Y204" i="5"/>
  <c r="Y203" i="5"/>
  <c r="Y202" i="5"/>
  <c r="Y201" i="5"/>
  <c r="Y200" i="5"/>
  <c r="Y199" i="5"/>
  <c r="Y198" i="5"/>
  <c r="Y197" i="5"/>
  <c r="Y196" i="5"/>
  <c r="Y195" i="5"/>
  <c r="Y194" i="5"/>
  <c r="Y193" i="5"/>
  <c r="Y192" i="5"/>
  <c r="Y191" i="5"/>
  <c r="Y190" i="5"/>
  <c r="Y189" i="5"/>
  <c r="Y188" i="5"/>
  <c r="Y187" i="5"/>
  <c r="Y186" i="5"/>
  <c r="Y185" i="5"/>
  <c r="Y184" i="5"/>
  <c r="Y183" i="5"/>
  <c r="Y182" i="5"/>
  <c r="Y181" i="5"/>
  <c r="Y180" i="5"/>
  <c r="Y172" i="5"/>
  <c r="Y69" i="5"/>
  <c r="Y66" i="5"/>
  <c r="Y65" i="5"/>
  <c r="Y64" i="5"/>
  <c r="Y63" i="5"/>
  <c r="Y62" i="5"/>
  <c r="Y61" i="5"/>
  <c r="Y60" i="5"/>
  <c r="Y59" i="5"/>
  <c r="Y58" i="5"/>
  <c r="Y57" i="5"/>
  <c r="Y56" i="5"/>
  <c r="Y55" i="5"/>
  <c r="Y54" i="5"/>
  <c r="Y53" i="5"/>
  <c r="Y52" i="5"/>
  <c r="Y51" i="5"/>
  <c r="Y50" i="5"/>
  <c r="Y49" i="5"/>
  <c r="Y48" i="5"/>
  <c r="Y47" i="5"/>
  <c r="Y46" i="5"/>
  <c r="Y45" i="5"/>
  <c r="Y44" i="5"/>
  <c r="Y43" i="5"/>
  <c r="Y42" i="5"/>
  <c r="Y41" i="5"/>
  <c r="Y40" i="5"/>
  <c r="Y34" i="5"/>
  <c r="Y30" i="5"/>
  <c r="Y28" i="5"/>
  <c r="Y27" i="5"/>
  <c r="Y26" i="5"/>
  <c r="Y25" i="5"/>
  <c r="Y24" i="5"/>
  <c r="Y23" i="5"/>
  <c r="Y22" i="5"/>
  <c r="Y21" i="5"/>
  <c r="Y20" i="5"/>
  <c r="Y19" i="5"/>
  <c r="Y18" i="5"/>
  <c r="Y17" i="5"/>
  <c r="Y15" i="5"/>
  <c r="Y14" i="5"/>
  <c r="Y13" i="5"/>
  <c r="Y12" i="5"/>
  <c r="Y11" i="5"/>
  <c r="Y9" i="5"/>
  <c r="Y114" i="5" s="1"/>
  <c r="Y8" i="5"/>
  <c r="Y7" i="5"/>
  <c r="Y112" i="5" s="1"/>
  <c r="Y6" i="5"/>
  <c r="Y7" i="4"/>
  <c r="Y6" i="4"/>
  <c r="Y5" i="4"/>
  <c r="X20" i="13"/>
  <c r="Y20" i="13"/>
  <c r="Y40" i="13"/>
  <c r="Y39" i="13"/>
  <c r="Y38" i="13"/>
  <c r="Y34" i="13"/>
  <c r="Y31" i="13"/>
  <c r="Y30" i="13"/>
  <c r="Y26" i="13"/>
  <c r="Y25" i="13"/>
  <c r="Y24" i="13"/>
  <c r="Y17" i="13"/>
  <c r="Y14" i="13"/>
  <c r="Y33" i="4" l="1"/>
  <c r="Y135" i="5"/>
  <c r="Y34" i="4"/>
  <c r="Y118" i="5"/>
  <c r="Y35" i="4"/>
  <c r="Y122" i="5"/>
  <c r="Y126" i="5"/>
  <c r="Y130" i="5"/>
  <c r="Y117" i="5"/>
  <c r="Y113" i="5"/>
  <c r="Y132" i="5"/>
  <c r="Y124" i="5"/>
  <c r="Y128" i="5"/>
  <c r="Y116" i="5"/>
  <c r="Y120" i="5"/>
  <c r="Y123" i="5"/>
  <c r="Y5" i="5"/>
  <c r="Y110" i="5" s="1"/>
  <c r="Y10" i="5"/>
  <c r="Y115" i="5" s="1"/>
  <c r="Y119" i="5"/>
  <c r="Y7" i="13"/>
  <c r="Y125" i="5"/>
  <c r="Y127" i="5"/>
  <c r="Y131" i="5"/>
  <c r="Y139" i="5"/>
  <c r="Y129" i="5"/>
  <c r="Y133" i="5"/>
  <c r="Y67" i="5"/>
  <c r="Y16" i="5"/>
  <c r="Y121" i="5" s="1"/>
  <c r="Y111" i="5"/>
  <c r="Y8" i="4"/>
  <c r="Y32" i="13"/>
  <c r="Y33" i="13"/>
  <c r="X34" i="13"/>
  <c r="Y29" i="5" l="1"/>
  <c r="Y36" i="4"/>
  <c r="Y9" i="4"/>
  <c r="X31" i="13"/>
  <c r="X30" i="13"/>
  <c r="Y134" i="5" l="1"/>
  <c r="Y31" i="5"/>
  <c r="Y136" i="5" s="1"/>
  <c r="X15" i="10" l="1"/>
  <c r="X14" i="10"/>
  <c r="X13" i="10"/>
  <c r="X12" i="10"/>
  <c r="X11" i="10"/>
  <c r="X10" i="10"/>
  <c r="X9" i="10"/>
  <c r="X8" i="10"/>
  <c r="X7" i="10"/>
  <c r="X6" i="10"/>
  <c r="X5" i="10"/>
  <c r="X9" i="11"/>
  <c r="Y19" i="11" s="1"/>
  <c r="X8" i="11"/>
  <c r="X7" i="11"/>
  <c r="X6" i="11"/>
  <c r="X5" i="11"/>
  <c r="Y15" i="11" s="1"/>
  <c r="Y18" i="11" l="1"/>
  <c r="Y23" i="10"/>
  <c r="Y27" i="10"/>
  <c r="Y31" i="10"/>
  <c r="Y24" i="10"/>
  <c r="Y28" i="10"/>
  <c r="Y17" i="11"/>
  <c r="Y22" i="10"/>
  <c r="Y26" i="10"/>
  <c r="Y30" i="10"/>
  <c r="Y16" i="11"/>
  <c r="Y21" i="10"/>
  <c r="Y25" i="10"/>
  <c r="Y29" i="10"/>
  <c r="W1" i="13"/>
  <c r="X1" i="13" s="1"/>
  <c r="Y1" i="13" s="1"/>
  <c r="I3" i="13"/>
  <c r="H3" i="13" s="1"/>
  <c r="G3" i="13" s="1"/>
  <c r="F3" i="13" s="1"/>
  <c r="E3" i="13" s="1"/>
  <c r="D3" i="13" s="1"/>
  <c r="J3" i="13"/>
  <c r="Q3" i="13"/>
  <c r="R3" i="13" s="1"/>
  <c r="S3" i="13" s="1"/>
  <c r="T3" i="13" s="1"/>
  <c r="U3" i="13" s="1"/>
  <c r="V3" i="13" s="1"/>
  <c r="W3" i="13" s="1"/>
  <c r="X3" i="13" s="1"/>
  <c r="Y3" i="13" s="1"/>
  <c r="D6" i="13"/>
  <c r="D13" i="13" s="1"/>
  <c r="E6" i="13"/>
  <c r="F6" i="13"/>
  <c r="F33" i="13" s="1"/>
  <c r="G6" i="13"/>
  <c r="G32" i="13" s="1"/>
  <c r="H6" i="13"/>
  <c r="I6" i="13"/>
  <c r="I32" i="13" s="1"/>
  <c r="J6" i="13"/>
  <c r="J33" i="13" s="1"/>
  <c r="K6" i="13"/>
  <c r="K13" i="13" s="1"/>
  <c r="L6" i="13"/>
  <c r="L13" i="13" s="1"/>
  <c r="M6" i="13"/>
  <c r="M32" i="13" s="1"/>
  <c r="N6" i="13"/>
  <c r="N33" i="13" s="1"/>
  <c r="O6" i="13"/>
  <c r="O33" i="13" s="1"/>
  <c r="P6" i="13"/>
  <c r="P33" i="13" s="1"/>
  <c r="Q6" i="13"/>
  <c r="R6" i="13"/>
  <c r="R33" i="13" s="1"/>
  <c r="S6" i="13"/>
  <c r="S13" i="13" s="1"/>
  <c r="T6" i="13"/>
  <c r="T33" i="13" s="1"/>
  <c r="U6" i="13"/>
  <c r="U32" i="13" s="1"/>
  <c r="V6" i="13"/>
  <c r="V33" i="13" s="1"/>
  <c r="W6" i="13"/>
  <c r="W32" i="13" s="1"/>
  <c r="X6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X10" i="13"/>
  <c r="Y10" i="13" s="1"/>
  <c r="Y13" i="13" s="1"/>
  <c r="Y15" i="13" s="1"/>
  <c r="H13" i="13"/>
  <c r="P13" i="13"/>
  <c r="W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D32" i="13"/>
  <c r="E32" i="13"/>
  <c r="H32" i="13"/>
  <c r="K32" i="13"/>
  <c r="P32" i="13"/>
  <c r="Q32" i="13"/>
  <c r="D33" i="13"/>
  <c r="H33" i="13"/>
  <c r="I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T32" i="13" l="1"/>
  <c r="O8" i="13"/>
  <c r="T13" i="13"/>
  <c r="L32" i="13"/>
  <c r="L33" i="13"/>
  <c r="E8" i="13"/>
  <c r="K42" i="13"/>
  <c r="W33" i="13"/>
  <c r="G13" i="13"/>
  <c r="P15" i="13"/>
  <c r="O13" i="13"/>
  <c r="M33" i="13"/>
  <c r="G33" i="13"/>
  <c r="O32" i="13"/>
  <c r="T21" i="13"/>
  <c r="V8" i="13"/>
  <c r="R8" i="13"/>
  <c r="N8" i="13"/>
  <c r="J8" i="13"/>
  <c r="F8" i="13"/>
  <c r="S33" i="13"/>
  <c r="K33" i="13"/>
  <c r="S32" i="13"/>
  <c r="P21" i="13"/>
  <c r="H15" i="13"/>
  <c r="U8" i="13"/>
  <c r="W8" i="13"/>
  <c r="S8" i="13"/>
  <c r="P8" i="13"/>
  <c r="K8" i="13"/>
  <c r="G8" i="13"/>
  <c r="X21" i="13"/>
  <c r="Y42" i="13"/>
  <c r="Y21" i="13"/>
  <c r="X32" i="13"/>
  <c r="X33" i="13"/>
  <c r="H21" i="13"/>
  <c r="T8" i="13"/>
  <c r="S15" i="13"/>
  <c r="K15" i="13"/>
  <c r="X13" i="13"/>
  <c r="X15" i="13" s="1"/>
  <c r="X42" i="13"/>
  <c r="Y8" i="13"/>
  <c r="T42" i="13"/>
  <c r="P42" i="13"/>
  <c r="L42" i="13"/>
  <c r="H8" i="13"/>
  <c r="T15" i="13"/>
  <c r="L15" i="13"/>
  <c r="D15" i="13"/>
  <c r="W42" i="13"/>
  <c r="I8" i="13"/>
  <c r="U21" i="13"/>
  <c r="Q21" i="13"/>
  <c r="M21" i="13"/>
  <c r="I21" i="13"/>
  <c r="E21" i="13"/>
  <c r="S42" i="13"/>
  <c r="Q33" i="13"/>
  <c r="L21" i="13"/>
  <c r="X8" i="13"/>
  <c r="M8" i="13"/>
  <c r="O42" i="13"/>
  <c r="U33" i="13"/>
  <c r="E33" i="13"/>
  <c r="V32" i="13"/>
  <c r="R32" i="13"/>
  <c r="N32" i="13"/>
  <c r="J32" i="13"/>
  <c r="F32" i="13"/>
  <c r="W15" i="13"/>
  <c r="O15" i="13"/>
  <c r="G15" i="13"/>
  <c r="Q8" i="13"/>
  <c r="L8" i="13"/>
  <c r="L43" i="13"/>
  <c r="R42" i="13"/>
  <c r="S21" i="13"/>
  <c r="K21" i="13"/>
  <c r="G21" i="13"/>
  <c r="V13" i="13"/>
  <c r="V15" i="13" s="1"/>
  <c r="N13" i="13"/>
  <c r="N15" i="13" s="1"/>
  <c r="U42" i="13"/>
  <c r="Q42" i="13"/>
  <c r="M42" i="13"/>
  <c r="V21" i="13"/>
  <c r="R21" i="13"/>
  <c r="N21" i="13"/>
  <c r="J21" i="13"/>
  <c r="F21" i="13"/>
  <c r="U13" i="13"/>
  <c r="U15" i="13" s="1"/>
  <c r="Q13" i="13"/>
  <c r="Q15" i="13" s="1"/>
  <c r="M13" i="13"/>
  <c r="M15" i="13" s="1"/>
  <c r="I13" i="13"/>
  <c r="I15" i="13" s="1"/>
  <c r="E13" i="13"/>
  <c r="E15" i="13" s="1"/>
  <c r="V42" i="13"/>
  <c r="N42" i="13"/>
  <c r="W21" i="13"/>
  <c r="O21" i="13"/>
  <c r="O43" i="13" s="1"/>
  <c r="R13" i="13"/>
  <c r="R15" i="13" s="1"/>
  <c r="J13" i="13"/>
  <c r="J15" i="13" s="1"/>
  <c r="F13" i="13"/>
  <c r="F15" i="13" s="1"/>
  <c r="X17" i="4"/>
  <c r="X16" i="4"/>
  <c r="X15" i="4"/>
  <c r="X14" i="4"/>
  <c r="X7" i="4"/>
  <c r="X6" i="4"/>
  <c r="X5" i="4"/>
  <c r="K43" i="13" l="1"/>
  <c r="X33" i="4"/>
  <c r="Y43" i="4" s="1"/>
  <c r="W43" i="13"/>
  <c r="M43" i="13"/>
  <c r="X34" i="4"/>
  <c r="Y44" i="4" s="1"/>
  <c r="T43" i="13"/>
  <c r="P43" i="13"/>
  <c r="Y43" i="13"/>
  <c r="X43" i="13"/>
  <c r="X8" i="4"/>
  <c r="X36" i="4" s="1"/>
  <c r="Y46" i="4" s="1"/>
  <c r="N43" i="13"/>
  <c r="Q43" i="13"/>
  <c r="R43" i="13"/>
  <c r="U43" i="13"/>
  <c r="S43" i="13"/>
  <c r="V43" i="13"/>
  <c r="X35" i="4"/>
  <c r="Y45" i="4" s="1"/>
  <c r="X18" i="4"/>
  <c r="V14" i="5" l="1"/>
  <c r="X107" i="3" l="1"/>
  <c r="X40" i="3"/>
  <c r="X39" i="3"/>
  <c r="X38" i="3"/>
  <c r="X37" i="3"/>
  <c r="X36" i="3"/>
  <c r="X35" i="3"/>
  <c r="X34" i="3"/>
  <c r="X33" i="3"/>
  <c r="X32" i="3"/>
  <c r="X31" i="3"/>
  <c r="X30" i="3"/>
  <c r="X29" i="3"/>
  <c r="Y50" i="3" s="1"/>
  <c r="X19" i="3"/>
  <c r="X18" i="3"/>
  <c r="X16" i="3"/>
  <c r="X15" i="3"/>
  <c r="X12" i="3"/>
  <c r="X11" i="3"/>
  <c r="X10" i="3"/>
  <c r="X8" i="3"/>
  <c r="X6" i="3"/>
  <c r="X15" i="1"/>
  <c r="Y26" i="1" s="1"/>
  <c r="X16" i="1"/>
  <c r="Y27" i="1" s="1"/>
  <c r="X17" i="1"/>
  <c r="Y28" i="1" s="1"/>
  <c r="X18" i="1"/>
  <c r="Y29" i="1" s="1"/>
  <c r="X19" i="1"/>
  <c r="Y30" i="1" s="1"/>
  <c r="X5" i="1"/>
  <c r="X6" i="1"/>
  <c r="X8" i="1"/>
  <c r="Y129" i="3" l="1"/>
  <c r="X22" i="1"/>
  <c r="X83" i="3"/>
  <c r="X9" i="3"/>
  <c r="X82" i="3"/>
  <c r="X72" i="3"/>
  <c r="X76" i="3"/>
  <c r="X80" i="3"/>
  <c r="X14" i="3"/>
  <c r="X37" i="1"/>
  <c r="Y48" i="1" s="1"/>
  <c r="X20" i="1"/>
  <c r="X74" i="3"/>
  <c r="X75" i="3"/>
  <c r="X17" i="3"/>
  <c r="X7" i="1"/>
  <c r="X9" i="1" s="1"/>
  <c r="X79" i="3"/>
  <c r="X38" i="1"/>
  <c r="Y49" i="1" s="1"/>
  <c r="X40" i="1"/>
  <c r="Y51" i="1" s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X41" i="1" l="1"/>
  <c r="Y52" i="1" s="1"/>
  <c r="X9" i="4"/>
  <c r="X81" i="3"/>
  <c r="X73" i="3"/>
  <c r="X78" i="3"/>
  <c r="X39" i="1"/>
  <c r="Y50" i="1" s="1"/>
  <c r="X13" i="3"/>
  <c r="X77" i="3" l="1"/>
  <c r="E14" i="11" l="1"/>
  <c r="F14" i="11" s="1"/>
  <c r="G14" i="11" s="1"/>
  <c r="H14" i="11" s="1"/>
  <c r="I14" i="11" s="1"/>
  <c r="J14" i="11" s="1"/>
  <c r="K14" i="11" s="1"/>
  <c r="L14" i="11" s="1"/>
  <c r="M14" i="11" s="1"/>
  <c r="N14" i="11" s="1"/>
  <c r="O14" i="11" s="1"/>
  <c r="P14" i="11" s="1"/>
  <c r="Q14" i="11" s="1"/>
  <c r="R14" i="11" s="1"/>
  <c r="S14" i="11" s="1"/>
  <c r="T14" i="11" s="1"/>
  <c r="U14" i="11" s="1"/>
  <c r="V14" i="11" s="1"/>
  <c r="W14" i="11" s="1"/>
  <c r="X14" i="11" s="1"/>
  <c r="Y14" i="11" s="1"/>
  <c r="E4" i="11"/>
  <c r="F4" i="11" s="1"/>
  <c r="G4" i="11" s="1"/>
  <c r="H4" i="11" s="1"/>
  <c r="I4" i="11" s="1"/>
  <c r="J4" i="11" s="1"/>
  <c r="K4" i="11" s="1"/>
  <c r="L4" i="11" s="1"/>
  <c r="M4" i="11" s="1"/>
  <c r="N4" i="11" s="1"/>
  <c r="O4" i="11" s="1"/>
  <c r="P4" i="11" s="1"/>
  <c r="Q4" i="11" s="1"/>
  <c r="R4" i="11" s="1"/>
  <c r="S4" i="11" s="1"/>
  <c r="T4" i="11" s="1"/>
  <c r="U4" i="11" s="1"/>
  <c r="V4" i="11" s="1"/>
  <c r="W4" i="11" s="1"/>
  <c r="X4" i="11" s="1"/>
  <c r="Y4" i="11" s="1"/>
  <c r="W5" i="11"/>
  <c r="X15" i="11" s="1"/>
  <c r="V5" i="11"/>
  <c r="E20" i="10"/>
  <c r="F20" i="10" s="1"/>
  <c r="G20" i="10" s="1"/>
  <c r="H20" i="10" s="1"/>
  <c r="I20" i="10" s="1"/>
  <c r="J20" i="10" s="1"/>
  <c r="K20" i="10" s="1"/>
  <c r="L20" i="10" s="1"/>
  <c r="M20" i="10" s="1"/>
  <c r="N20" i="10" s="1"/>
  <c r="O20" i="10" s="1"/>
  <c r="P20" i="10" s="1"/>
  <c r="Q20" i="10" s="1"/>
  <c r="R20" i="10" s="1"/>
  <c r="S20" i="10" s="1"/>
  <c r="T20" i="10" s="1"/>
  <c r="U20" i="10" s="1"/>
  <c r="V20" i="10" s="1"/>
  <c r="W20" i="10" s="1"/>
  <c r="X20" i="10" s="1"/>
  <c r="Y20" i="10" s="1"/>
  <c r="E4" i="10"/>
  <c r="F4" i="10" s="1"/>
  <c r="G4" i="10" s="1"/>
  <c r="H4" i="10" s="1"/>
  <c r="I4" i="10" s="1"/>
  <c r="J4" i="10" s="1"/>
  <c r="K4" i="10" s="1"/>
  <c r="L4" i="10" s="1"/>
  <c r="M4" i="10" s="1"/>
  <c r="N4" i="10" s="1"/>
  <c r="O4" i="10" s="1"/>
  <c r="P4" i="10" s="1"/>
  <c r="Q4" i="10" s="1"/>
  <c r="R4" i="10" s="1"/>
  <c r="S4" i="10" s="1"/>
  <c r="T4" i="10" s="1"/>
  <c r="U4" i="10" s="1"/>
  <c r="V4" i="10" s="1"/>
  <c r="W4" i="10" s="1"/>
  <c r="X4" i="10" s="1"/>
  <c r="Y4" i="10" s="1"/>
  <c r="W6" i="10"/>
  <c r="X22" i="10" s="1"/>
  <c r="W8" i="10"/>
  <c r="X24" i="10" s="1"/>
  <c r="W10" i="10"/>
  <c r="X26" i="10" s="1"/>
  <c r="W8" i="11"/>
  <c r="X18" i="11" s="1"/>
  <c r="W14" i="10"/>
  <c r="X30" i="10" s="1"/>
  <c r="V14" i="10"/>
  <c r="V12" i="10"/>
  <c r="V10" i="10"/>
  <c r="V8" i="10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U74" i="9"/>
  <c r="U73" i="9"/>
  <c r="U72" i="9"/>
  <c r="U70" i="9"/>
  <c r="U69" i="9"/>
  <c r="U68" i="9"/>
  <c r="U67" i="9"/>
  <c r="U65" i="9"/>
  <c r="U64" i="9"/>
  <c r="U63" i="9"/>
  <c r="U62" i="9"/>
  <c r="U61" i="9"/>
  <c r="U60" i="9"/>
  <c r="U59" i="9"/>
  <c r="U58" i="9"/>
  <c r="U57" i="9"/>
  <c r="U54" i="9"/>
  <c r="U53" i="9"/>
  <c r="U52" i="9"/>
  <c r="U51" i="9"/>
  <c r="U50" i="9"/>
  <c r="U49" i="9"/>
  <c r="U48" i="9"/>
  <c r="U46" i="9"/>
  <c r="U45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U35" i="9"/>
  <c r="U34" i="9"/>
  <c r="U33" i="9"/>
  <c r="U31" i="9"/>
  <c r="U30" i="9"/>
  <c r="U29" i="9"/>
  <c r="U28" i="9"/>
  <c r="U26" i="9"/>
  <c r="U25" i="9"/>
  <c r="U24" i="9"/>
  <c r="U23" i="9"/>
  <c r="U22" i="9"/>
  <c r="U21" i="9"/>
  <c r="U20" i="9"/>
  <c r="U19" i="9"/>
  <c r="U18" i="9"/>
  <c r="U15" i="9"/>
  <c r="U14" i="9"/>
  <c r="U13" i="9"/>
  <c r="U12" i="9"/>
  <c r="U11" i="9"/>
  <c r="U10" i="9"/>
  <c r="U9" i="9"/>
  <c r="U7" i="9"/>
  <c r="U6" i="9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U74" i="8"/>
  <c r="U73" i="8"/>
  <c r="U72" i="8"/>
  <c r="U70" i="8"/>
  <c r="U69" i="8"/>
  <c r="U68" i="8"/>
  <c r="U67" i="8"/>
  <c r="U65" i="8"/>
  <c r="U64" i="8"/>
  <c r="U63" i="8"/>
  <c r="U62" i="8"/>
  <c r="U61" i="8"/>
  <c r="U60" i="8"/>
  <c r="U59" i="8"/>
  <c r="U58" i="8"/>
  <c r="U57" i="8"/>
  <c r="U54" i="8"/>
  <c r="U53" i="8"/>
  <c r="U52" i="8"/>
  <c r="U51" i="8"/>
  <c r="U50" i="8"/>
  <c r="U49" i="8"/>
  <c r="U48" i="8"/>
  <c r="U46" i="8"/>
  <c r="U45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U35" i="8"/>
  <c r="U34" i="8"/>
  <c r="U33" i="8"/>
  <c r="U31" i="8"/>
  <c r="U30" i="8"/>
  <c r="U29" i="8"/>
  <c r="U28" i="8"/>
  <c r="U26" i="8"/>
  <c r="U25" i="8"/>
  <c r="U24" i="8"/>
  <c r="U23" i="8"/>
  <c r="U22" i="8"/>
  <c r="U21" i="8"/>
  <c r="U20" i="8"/>
  <c r="U19" i="8"/>
  <c r="U18" i="8"/>
  <c r="U15" i="8"/>
  <c r="U14" i="8"/>
  <c r="U13" i="8"/>
  <c r="U12" i="8"/>
  <c r="U11" i="8"/>
  <c r="U10" i="8"/>
  <c r="U9" i="8"/>
  <c r="U7" i="8"/>
  <c r="U6" i="8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D40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T41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T43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D46" i="7"/>
  <c r="E46" i="7"/>
  <c r="F46" i="7"/>
  <c r="G46" i="7"/>
  <c r="H46" i="7"/>
  <c r="I46" i="7"/>
  <c r="J46" i="7"/>
  <c r="K46" i="7"/>
  <c r="L46" i="7"/>
  <c r="M46" i="7"/>
  <c r="N46" i="7"/>
  <c r="O46" i="7"/>
  <c r="P46" i="7"/>
  <c r="Q46" i="7"/>
  <c r="R46" i="7"/>
  <c r="S46" i="7"/>
  <c r="T46" i="7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U46" i="7"/>
  <c r="U45" i="7"/>
  <c r="U44" i="7"/>
  <c r="U43" i="7"/>
  <c r="U41" i="7"/>
  <c r="U40" i="7"/>
  <c r="U39" i="7"/>
  <c r="U37" i="7"/>
  <c r="U36" i="7"/>
  <c r="U35" i="7"/>
  <c r="U34" i="7"/>
  <c r="U32" i="7"/>
  <c r="U31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U21" i="7"/>
  <c r="U20" i="7"/>
  <c r="U19" i="7"/>
  <c r="U18" i="7"/>
  <c r="U16" i="7"/>
  <c r="U15" i="7"/>
  <c r="U14" i="7"/>
  <c r="U12" i="7"/>
  <c r="U11" i="7"/>
  <c r="U10" i="7"/>
  <c r="U9" i="7"/>
  <c r="U7" i="7"/>
  <c r="U6" i="7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M38" i="7" l="1"/>
  <c r="E38" i="7"/>
  <c r="S30" i="7"/>
  <c r="K30" i="7"/>
  <c r="R5" i="7"/>
  <c r="H38" i="7"/>
  <c r="N30" i="7"/>
  <c r="F30" i="7"/>
  <c r="J5" i="7"/>
  <c r="P38" i="7"/>
  <c r="U66" i="8"/>
  <c r="U55" i="8" s="1"/>
  <c r="U47" i="9"/>
  <c r="U66" i="9"/>
  <c r="T47" i="9"/>
  <c r="L47" i="9"/>
  <c r="L44" i="9" s="1"/>
  <c r="D47" i="9"/>
  <c r="D44" i="9" s="1"/>
  <c r="O47" i="9"/>
  <c r="M47" i="9"/>
  <c r="E47" i="9"/>
  <c r="E44" i="9" s="1"/>
  <c r="U44" i="9"/>
  <c r="U56" i="9"/>
  <c r="U55" i="9" s="1"/>
  <c r="G47" i="9"/>
  <c r="G44" i="9" s="1"/>
  <c r="O8" i="7"/>
  <c r="S47" i="9"/>
  <c r="S44" i="9" s="1"/>
  <c r="K47" i="9"/>
  <c r="K44" i="9" s="1"/>
  <c r="P13" i="7"/>
  <c r="H13" i="7"/>
  <c r="K38" i="7"/>
  <c r="M13" i="7"/>
  <c r="E13" i="7"/>
  <c r="O8" i="9"/>
  <c r="O5" i="9" s="1"/>
  <c r="G8" i="9"/>
  <c r="G5" i="9" s="1"/>
  <c r="R8" i="9"/>
  <c r="R5" i="9" s="1"/>
  <c r="J8" i="9"/>
  <c r="J5" i="9" s="1"/>
  <c r="P8" i="9"/>
  <c r="F5" i="7"/>
  <c r="N27" i="9"/>
  <c r="P8" i="8"/>
  <c r="P5" i="8" s="1"/>
  <c r="F27" i="9"/>
  <c r="Q38" i="7"/>
  <c r="I38" i="7"/>
  <c r="K8" i="7"/>
  <c r="S8" i="7"/>
  <c r="Q5" i="7"/>
  <c r="U33" i="7"/>
  <c r="M30" i="7"/>
  <c r="E30" i="7"/>
  <c r="N5" i="7"/>
  <c r="U13" i="7"/>
  <c r="I5" i="7"/>
  <c r="L13" i="7"/>
  <c r="R8" i="7"/>
  <c r="S56" i="9"/>
  <c r="K56" i="9"/>
  <c r="R13" i="7"/>
  <c r="S13" i="7"/>
  <c r="K13" i="7"/>
  <c r="M8" i="9"/>
  <c r="M5" i="9" s="1"/>
  <c r="E8" i="9"/>
  <c r="E5" i="9" s="1"/>
  <c r="R56" i="9"/>
  <c r="J56" i="9"/>
  <c r="U32" i="8"/>
  <c r="Q32" i="8"/>
  <c r="I32" i="8"/>
  <c r="T13" i="7"/>
  <c r="E5" i="7"/>
  <c r="U39" i="6"/>
  <c r="P47" i="8"/>
  <c r="P44" i="8" s="1"/>
  <c r="E8" i="8"/>
  <c r="E5" i="8" s="1"/>
  <c r="D13" i="7"/>
  <c r="J8" i="7"/>
  <c r="M5" i="7"/>
  <c r="M39" i="6"/>
  <c r="E39" i="6"/>
  <c r="F39" i="6"/>
  <c r="U5" i="7"/>
  <c r="N17" i="7"/>
  <c r="F17" i="7"/>
  <c r="U30" i="7"/>
  <c r="O47" i="8"/>
  <c r="G47" i="8"/>
  <c r="M8" i="8"/>
  <c r="U17" i="7"/>
  <c r="Q17" i="7"/>
  <c r="I17" i="7"/>
  <c r="O27" i="8"/>
  <c r="G27" i="8"/>
  <c r="N17" i="8"/>
  <c r="F17" i="8"/>
  <c r="P17" i="8"/>
  <c r="H17" i="8"/>
  <c r="O8" i="8"/>
  <c r="D66" i="8"/>
  <c r="N39" i="6"/>
  <c r="U8" i="7"/>
  <c r="T8" i="7"/>
  <c r="S42" i="7"/>
  <c r="K42" i="7"/>
  <c r="R33" i="7"/>
  <c r="J33" i="7"/>
  <c r="M27" i="8"/>
  <c r="E27" i="8"/>
  <c r="N27" i="8"/>
  <c r="F27" i="8"/>
  <c r="N8" i="8"/>
  <c r="N5" i="8" s="1"/>
  <c r="F8" i="8"/>
  <c r="F5" i="8" s="1"/>
  <c r="G8" i="7"/>
  <c r="U38" i="7"/>
  <c r="O42" i="7"/>
  <c r="G42" i="7"/>
  <c r="P42" i="7"/>
  <c r="H42" i="7"/>
  <c r="S38" i="7"/>
  <c r="P33" i="7"/>
  <c r="H33" i="7"/>
  <c r="Q30" i="7"/>
  <c r="I30" i="7"/>
  <c r="O32" i="8"/>
  <c r="G32" i="8"/>
  <c r="P32" i="8"/>
  <c r="H32" i="8"/>
  <c r="U47" i="8"/>
  <c r="U56" i="8"/>
  <c r="G71" i="8"/>
  <c r="U8" i="9"/>
  <c r="U5" i="9" s="1"/>
  <c r="S17" i="9"/>
  <c r="K17" i="9"/>
  <c r="T17" i="9"/>
  <c r="L17" i="9"/>
  <c r="D17" i="9"/>
  <c r="P66" i="9"/>
  <c r="H66" i="9"/>
  <c r="Q56" i="9"/>
  <c r="S8" i="8"/>
  <c r="K8" i="8"/>
  <c r="M32" i="9"/>
  <c r="E32" i="9"/>
  <c r="R71" i="9"/>
  <c r="J71" i="9"/>
  <c r="N47" i="9"/>
  <c r="N44" i="9" s="1"/>
  <c r="F47" i="9"/>
  <c r="F44" i="9" s="1"/>
  <c r="R17" i="8"/>
  <c r="J17" i="8"/>
  <c r="H8" i="8"/>
  <c r="R47" i="8"/>
  <c r="R44" i="8" s="1"/>
  <c r="O17" i="9"/>
  <c r="G17" i="9"/>
  <c r="H8" i="9"/>
  <c r="H5" i="9" s="1"/>
  <c r="G8" i="8"/>
  <c r="U71" i="8"/>
  <c r="O71" i="8"/>
  <c r="P32" i="9"/>
  <c r="S32" i="9"/>
  <c r="K32" i="9"/>
  <c r="O27" i="9"/>
  <c r="G27" i="9"/>
  <c r="N8" i="9"/>
  <c r="N5" i="9" s="1"/>
  <c r="F8" i="9"/>
  <c r="F5" i="9" s="1"/>
  <c r="S39" i="6"/>
  <c r="Q66" i="8"/>
  <c r="I66" i="8"/>
  <c r="O39" i="6"/>
  <c r="G39" i="6"/>
  <c r="P39" i="6"/>
  <c r="H39" i="6"/>
  <c r="Q39" i="6"/>
  <c r="I39" i="6"/>
  <c r="R39" i="6"/>
  <c r="J39" i="6"/>
  <c r="M17" i="7"/>
  <c r="E17" i="7"/>
  <c r="J13" i="7"/>
  <c r="N33" i="7"/>
  <c r="F33" i="7"/>
  <c r="O33" i="7"/>
  <c r="G33" i="7"/>
  <c r="R30" i="7"/>
  <c r="J30" i="7"/>
  <c r="O17" i="8"/>
  <c r="G17" i="8"/>
  <c r="S71" i="8"/>
  <c r="K71" i="8"/>
  <c r="S17" i="7"/>
  <c r="K17" i="7"/>
  <c r="M33" i="7"/>
  <c r="E33" i="7"/>
  <c r="U17" i="8"/>
  <c r="T27" i="8"/>
  <c r="L27" i="8"/>
  <c r="D27" i="8"/>
  <c r="P8" i="7"/>
  <c r="R17" i="7"/>
  <c r="R24" i="7" s="1"/>
  <c r="J17" i="7"/>
  <c r="O13" i="7"/>
  <c r="G13" i="7"/>
  <c r="R42" i="7"/>
  <c r="J42" i="7"/>
  <c r="O38" i="7"/>
  <c r="G38" i="7"/>
  <c r="T33" i="7"/>
  <c r="L33" i="7"/>
  <c r="D33" i="7"/>
  <c r="H8" i="7"/>
  <c r="N32" i="8"/>
  <c r="F32" i="8"/>
  <c r="T39" i="6"/>
  <c r="L39" i="6"/>
  <c r="P5" i="7"/>
  <c r="H5" i="7"/>
  <c r="T38" i="7"/>
  <c r="L38" i="7"/>
  <c r="D38" i="7"/>
  <c r="T56" i="8"/>
  <c r="L56" i="8"/>
  <c r="D56" i="8"/>
  <c r="T17" i="7"/>
  <c r="L17" i="7"/>
  <c r="D17" i="7"/>
  <c r="Q13" i="7"/>
  <c r="I13" i="7"/>
  <c r="Q8" i="7"/>
  <c r="I8" i="7"/>
  <c r="O5" i="7"/>
  <c r="G5" i="7"/>
  <c r="N38" i="7"/>
  <c r="F38" i="7"/>
  <c r="T30" i="7"/>
  <c r="L30" i="7"/>
  <c r="D30" i="7"/>
  <c r="U8" i="8"/>
  <c r="U27" i="8"/>
  <c r="Q17" i="8"/>
  <c r="I17" i="8"/>
  <c r="T8" i="8"/>
  <c r="T5" i="8" s="1"/>
  <c r="L8" i="8"/>
  <c r="L5" i="8" s="1"/>
  <c r="D8" i="8"/>
  <c r="D5" i="8" s="1"/>
  <c r="R71" i="8"/>
  <c r="J71" i="8"/>
  <c r="P66" i="8"/>
  <c r="H66" i="8"/>
  <c r="N66" i="9"/>
  <c r="F66" i="9"/>
  <c r="M32" i="8"/>
  <c r="E32" i="8"/>
  <c r="S27" i="8"/>
  <c r="K27" i="8"/>
  <c r="R8" i="8"/>
  <c r="J8" i="8"/>
  <c r="D39" i="6"/>
  <c r="N13" i="7"/>
  <c r="F13" i="7"/>
  <c r="N8" i="7"/>
  <c r="F8" i="7"/>
  <c r="T5" i="7"/>
  <c r="L5" i="7"/>
  <c r="D5" i="7"/>
  <c r="M42" i="7"/>
  <c r="E42" i="7"/>
  <c r="N42" i="7"/>
  <c r="F42" i="7"/>
  <c r="S33" i="7"/>
  <c r="K33" i="7"/>
  <c r="T32" i="8"/>
  <c r="L32" i="8"/>
  <c r="D32" i="8"/>
  <c r="Q27" i="8"/>
  <c r="I27" i="8"/>
  <c r="R27" i="8"/>
  <c r="J27" i="8"/>
  <c r="Q8" i="8"/>
  <c r="I8" i="8"/>
  <c r="G5" i="8"/>
  <c r="M66" i="8"/>
  <c r="E66" i="8"/>
  <c r="P56" i="8"/>
  <c r="H56" i="8"/>
  <c r="Q32" i="9"/>
  <c r="I32" i="9"/>
  <c r="K39" i="6"/>
  <c r="P17" i="7"/>
  <c r="H17" i="7"/>
  <c r="M8" i="7"/>
  <c r="E8" i="7"/>
  <c r="S5" i="7"/>
  <c r="K5" i="7"/>
  <c r="U42" i="7"/>
  <c r="R38" i="7"/>
  <c r="J38" i="7"/>
  <c r="P30" i="7"/>
  <c r="P49" i="7" s="1"/>
  <c r="H30" i="7"/>
  <c r="S32" i="8"/>
  <c r="K32" i="8"/>
  <c r="M17" i="8"/>
  <c r="E17" i="8"/>
  <c r="N71" i="8"/>
  <c r="F71" i="8"/>
  <c r="L66" i="8"/>
  <c r="N56" i="8"/>
  <c r="F56" i="8"/>
  <c r="O56" i="8"/>
  <c r="G56" i="8"/>
  <c r="N47" i="8"/>
  <c r="N44" i="8" s="1"/>
  <c r="F47" i="8"/>
  <c r="F44" i="8" s="1"/>
  <c r="O17" i="7"/>
  <c r="G17" i="7"/>
  <c r="L8" i="7"/>
  <c r="D8" i="7"/>
  <c r="Q42" i="7"/>
  <c r="I42" i="7"/>
  <c r="T42" i="7"/>
  <c r="L42" i="7"/>
  <c r="D42" i="7"/>
  <c r="Q33" i="7"/>
  <c r="I33" i="7"/>
  <c r="O30" i="7"/>
  <c r="G30" i="7"/>
  <c r="R32" i="8"/>
  <c r="J32" i="8"/>
  <c r="P27" i="8"/>
  <c r="H27" i="8"/>
  <c r="T17" i="8"/>
  <c r="L17" i="8"/>
  <c r="D17" i="8"/>
  <c r="M71" i="8"/>
  <c r="E71" i="8"/>
  <c r="S66" i="8"/>
  <c r="K66" i="8"/>
  <c r="T66" i="8"/>
  <c r="M47" i="8"/>
  <c r="E47" i="8"/>
  <c r="S17" i="8"/>
  <c r="K17" i="8"/>
  <c r="M56" i="8"/>
  <c r="E56" i="8"/>
  <c r="T71" i="8"/>
  <c r="L71" i="8"/>
  <c r="D71" i="8"/>
  <c r="R66" i="8"/>
  <c r="J66" i="8"/>
  <c r="Q71" i="8"/>
  <c r="I71" i="8"/>
  <c r="O66" i="8"/>
  <c r="G66" i="8"/>
  <c r="S56" i="8"/>
  <c r="K56" i="8"/>
  <c r="T47" i="8"/>
  <c r="P71" i="8"/>
  <c r="H71" i="8"/>
  <c r="N66" i="8"/>
  <c r="F66" i="8"/>
  <c r="R56" i="8"/>
  <c r="J56" i="8"/>
  <c r="S47" i="8"/>
  <c r="K47" i="8"/>
  <c r="Q56" i="8"/>
  <c r="I56" i="8"/>
  <c r="J47" i="8"/>
  <c r="O66" i="9"/>
  <c r="G66" i="9"/>
  <c r="L47" i="8"/>
  <c r="D47" i="8"/>
  <c r="Q47" i="8"/>
  <c r="I47" i="8"/>
  <c r="H47" i="8"/>
  <c r="P5" i="9"/>
  <c r="U17" i="9"/>
  <c r="H32" i="9"/>
  <c r="M27" i="9"/>
  <c r="E27" i="9"/>
  <c r="P71" i="9"/>
  <c r="H71" i="9"/>
  <c r="U27" i="9"/>
  <c r="N32" i="9"/>
  <c r="F32" i="9"/>
  <c r="O32" i="9"/>
  <c r="G32" i="9"/>
  <c r="O71" i="9"/>
  <c r="G71" i="9"/>
  <c r="R32" i="9"/>
  <c r="J32" i="9"/>
  <c r="Q27" i="9"/>
  <c r="I27" i="9"/>
  <c r="R27" i="9"/>
  <c r="J27" i="9"/>
  <c r="Q17" i="9"/>
  <c r="I17" i="9"/>
  <c r="T8" i="9"/>
  <c r="T5" i="9" s="1"/>
  <c r="L8" i="9"/>
  <c r="L5" i="9" s="1"/>
  <c r="D8" i="9"/>
  <c r="D5" i="9" s="1"/>
  <c r="P47" i="9"/>
  <c r="P44" i="9" s="1"/>
  <c r="H47" i="9"/>
  <c r="Q47" i="9"/>
  <c r="I47" i="9"/>
  <c r="I44" i="9" s="1"/>
  <c r="T32" i="9"/>
  <c r="L32" i="9"/>
  <c r="D32" i="9"/>
  <c r="G56" i="9"/>
  <c r="I56" i="9"/>
  <c r="S27" i="9"/>
  <c r="K27" i="9"/>
  <c r="T27" i="9"/>
  <c r="L27" i="9"/>
  <c r="D27" i="9"/>
  <c r="M17" i="9"/>
  <c r="E17" i="9"/>
  <c r="N17" i="9"/>
  <c r="F17" i="9"/>
  <c r="M66" i="9"/>
  <c r="E66" i="9"/>
  <c r="U32" i="9"/>
  <c r="P27" i="9"/>
  <c r="H27" i="9"/>
  <c r="R17" i="9"/>
  <c r="J17" i="9"/>
  <c r="S8" i="9"/>
  <c r="S5" i="9" s="1"/>
  <c r="K8" i="9"/>
  <c r="K5" i="9" s="1"/>
  <c r="R47" i="9"/>
  <c r="J47" i="9"/>
  <c r="O56" i="9"/>
  <c r="P56" i="9"/>
  <c r="H56" i="9"/>
  <c r="P17" i="9"/>
  <c r="H17" i="9"/>
  <c r="Q8" i="9"/>
  <c r="Q5" i="9" s="1"/>
  <c r="I8" i="9"/>
  <c r="I5" i="9" s="1"/>
  <c r="M71" i="9"/>
  <c r="E71" i="9"/>
  <c r="N71" i="9"/>
  <c r="F71" i="9"/>
  <c r="T66" i="9"/>
  <c r="L66" i="9"/>
  <c r="D66" i="9"/>
  <c r="R66" i="9"/>
  <c r="J66" i="9"/>
  <c r="S66" i="9"/>
  <c r="K66" i="9"/>
  <c r="N56" i="9"/>
  <c r="F56" i="9"/>
  <c r="T71" i="9"/>
  <c r="L71" i="9"/>
  <c r="D71" i="9"/>
  <c r="T56" i="9"/>
  <c r="L56" i="9"/>
  <c r="D56" i="9"/>
  <c r="M56" i="9"/>
  <c r="E56" i="9"/>
  <c r="U71" i="9"/>
  <c r="S71" i="9"/>
  <c r="K71" i="9"/>
  <c r="Q66" i="9"/>
  <c r="I66" i="9"/>
  <c r="Q71" i="9"/>
  <c r="I71" i="9"/>
  <c r="V6" i="11"/>
  <c r="V6" i="10"/>
  <c r="W22" i="10" s="1"/>
  <c r="W24" i="10"/>
  <c r="V5" i="10"/>
  <c r="W5" i="10"/>
  <c r="X21" i="10" s="1"/>
  <c r="W12" i="10"/>
  <c r="V8" i="11"/>
  <c r="W18" i="11" s="1"/>
  <c r="W30" i="10"/>
  <c r="W26" i="10"/>
  <c r="W15" i="11"/>
  <c r="V7" i="10"/>
  <c r="O44" i="9"/>
  <c r="M44" i="9"/>
  <c r="T44" i="9"/>
  <c r="N16" i="8"/>
  <c r="M16" i="8" l="1"/>
  <c r="K55" i="9"/>
  <c r="W28" i="10"/>
  <c r="X28" i="10"/>
  <c r="H55" i="9"/>
  <c r="O44" i="8"/>
  <c r="G55" i="8"/>
  <c r="S16" i="8"/>
  <c r="J55" i="9"/>
  <c r="O55" i="9"/>
  <c r="N16" i="9"/>
  <c r="E49" i="7"/>
  <c r="U44" i="8"/>
  <c r="E16" i="8"/>
  <c r="K16" i="9"/>
  <c r="O49" i="7"/>
  <c r="K24" i="7"/>
  <c r="H49" i="7"/>
  <c r="K49" i="7"/>
  <c r="M44" i="8"/>
  <c r="F49" i="7"/>
  <c r="U49" i="7"/>
  <c r="O5" i="8"/>
  <c r="U24" i="7"/>
  <c r="D16" i="9"/>
  <c r="D38" i="9" s="1"/>
  <c r="Q49" i="7"/>
  <c r="F24" i="7"/>
  <c r="G55" i="9"/>
  <c r="G77" i="9" s="1"/>
  <c r="G200" i="9" s="1"/>
  <c r="I49" i="7"/>
  <c r="S49" i="7"/>
  <c r="T49" i="7"/>
  <c r="L16" i="9"/>
  <c r="L38" i="9" s="1"/>
  <c r="O55" i="8"/>
  <c r="O77" i="8" s="1"/>
  <c r="E55" i="8"/>
  <c r="D49" i="7"/>
  <c r="M55" i="8"/>
  <c r="R55" i="9"/>
  <c r="S24" i="7"/>
  <c r="T16" i="9"/>
  <c r="T38" i="9" s="1"/>
  <c r="O16" i="9"/>
  <c r="O38" i="9" s="1"/>
  <c r="J24" i="7"/>
  <c r="K16" i="8"/>
  <c r="Q24" i="7"/>
  <c r="D24" i="7"/>
  <c r="N49" i="7"/>
  <c r="H24" i="7"/>
  <c r="L49" i="7"/>
  <c r="L24" i="7"/>
  <c r="T24" i="7"/>
  <c r="P24" i="7"/>
  <c r="S16" i="9"/>
  <c r="S38" i="9" s="1"/>
  <c r="F16" i="9"/>
  <c r="F38" i="9" s="1"/>
  <c r="L44" i="8"/>
  <c r="I24" i="7"/>
  <c r="I44" i="8"/>
  <c r="E24" i="7"/>
  <c r="G16" i="9"/>
  <c r="G38" i="9" s="1"/>
  <c r="P55" i="8"/>
  <c r="P77" i="8" s="1"/>
  <c r="G44" i="8"/>
  <c r="M5" i="8"/>
  <c r="Q55" i="9"/>
  <c r="E16" i="9"/>
  <c r="D16" i="8"/>
  <c r="G16" i="8"/>
  <c r="J5" i="8"/>
  <c r="D44" i="8"/>
  <c r="O16" i="8"/>
  <c r="Q5" i="8"/>
  <c r="R5" i="8"/>
  <c r="J49" i="7"/>
  <c r="J16" i="8"/>
  <c r="T44" i="8"/>
  <c r="U77" i="9"/>
  <c r="P16" i="8"/>
  <c r="P38" i="8" s="1"/>
  <c r="N24" i="7"/>
  <c r="K5" i="8"/>
  <c r="F55" i="8"/>
  <c r="F77" i="8" s="1"/>
  <c r="F203" i="8" s="1"/>
  <c r="I5" i="8"/>
  <c r="Q16" i="8"/>
  <c r="H16" i="8"/>
  <c r="H55" i="8"/>
  <c r="P16" i="9"/>
  <c r="P38" i="9" s="1"/>
  <c r="J16" i="9"/>
  <c r="J38" i="9" s="1"/>
  <c r="N38" i="9"/>
  <c r="M24" i="7"/>
  <c r="S5" i="8"/>
  <c r="G49" i="7"/>
  <c r="L16" i="8"/>
  <c r="H5" i="8"/>
  <c r="R16" i="8"/>
  <c r="F16" i="8"/>
  <c r="I16" i="8"/>
  <c r="K38" i="9"/>
  <c r="U16" i="8"/>
  <c r="U5" i="8"/>
  <c r="N38" i="8"/>
  <c r="E44" i="8"/>
  <c r="U16" i="9"/>
  <c r="U38" i="9" s="1"/>
  <c r="M49" i="7"/>
  <c r="E55" i="9"/>
  <c r="E38" i="8"/>
  <c r="M55" i="9"/>
  <c r="M77" i="9" s="1"/>
  <c r="M200" i="9" s="1"/>
  <c r="N55" i="9"/>
  <c r="N77" i="9" s="1"/>
  <c r="Q16" i="9"/>
  <c r="Q38" i="9" s="1"/>
  <c r="Q55" i="8"/>
  <c r="T55" i="9"/>
  <c r="T77" i="9" s="1"/>
  <c r="T200" i="9" s="1"/>
  <c r="F55" i="9"/>
  <c r="F77" i="9" s="1"/>
  <c r="O77" i="9"/>
  <c r="O211" i="9" s="1"/>
  <c r="D55" i="9"/>
  <c r="H16" i="9"/>
  <c r="H38" i="9" s="1"/>
  <c r="S55" i="8"/>
  <c r="Q44" i="8"/>
  <c r="L55" i="9"/>
  <c r="Q44" i="9"/>
  <c r="H44" i="9"/>
  <c r="J44" i="9"/>
  <c r="K44" i="8"/>
  <c r="I55" i="9"/>
  <c r="I77" i="9" s="1"/>
  <c r="I227" i="9" s="1"/>
  <c r="K77" i="9"/>
  <c r="K211" i="9" s="1"/>
  <c r="R44" i="9"/>
  <c r="M16" i="9"/>
  <c r="M38" i="9" s="1"/>
  <c r="H44" i="8"/>
  <c r="P55" i="9"/>
  <c r="S55" i="9"/>
  <c r="R16" i="9"/>
  <c r="R38" i="9" s="1"/>
  <c r="J44" i="8"/>
  <c r="J55" i="8"/>
  <c r="T55" i="8"/>
  <c r="R55" i="8"/>
  <c r="T16" i="8"/>
  <c r="G24" i="7"/>
  <c r="R49" i="7"/>
  <c r="I55" i="8"/>
  <c r="S44" i="8"/>
  <c r="N55" i="8"/>
  <c r="O24" i="7"/>
  <c r="D55" i="8"/>
  <c r="I16" i="9"/>
  <c r="I38" i="9" s="1"/>
  <c r="K55" i="8"/>
  <c r="L55" i="8"/>
  <c r="W21" i="10"/>
  <c r="W7" i="10"/>
  <c r="W6" i="11"/>
  <c r="V9" i="11"/>
  <c r="V7" i="11"/>
  <c r="V9" i="10"/>
  <c r="M77" i="8" l="1"/>
  <c r="M212" i="8" s="1"/>
  <c r="H77" i="9"/>
  <c r="W16" i="11"/>
  <c r="X16" i="11"/>
  <c r="W23" i="10"/>
  <c r="X23" i="10"/>
  <c r="P231" i="8"/>
  <c r="P219" i="8"/>
  <c r="U77" i="8"/>
  <c r="U233" i="8" s="1"/>
  <c r="P233" i="8"/>
  <c r="G77" i="8"/>
  <c r="G222" i="8" s="1"/>
  <c r="P229" i="8"/>
  <c r="P216" i="8"/>
  <c r="P210" i="8"/>
  <c r="P209" i="8"/>
  <c r="P218" i="8"/>
  <c r="P227" i="8"/>
  <c r="P223" i="8"/>
  <c r="P221" i="8"/>
  <c r="P207" i="8"/>
  <c r="P215" i="8"/>
  <c r="O219" i="8"/>
  <c r="O229" i="8"/>
  <c r="O226" i="8"/>
  <c r="O211" i="8"/>
  <c r="O202" i="8"/>
  <c r="O230" i="8"/>
  <c r="O223" i="8"/>
  <c r="O216" i="8"/>
  <c r="O221" i="8"/>
  <c r="O208" i="8"/>
  <c r="O231" i="8"/>
  <c r="O201" i="8"/>
  <c r="O205" i="8"/>
  <c r="O200" i="8"/>
  <c r="O225" i="8"/>
  <c r="O214" i="8"/>
  <c r="O217" i="8"/>
  <c r="O207" i="8"/>
  <c r="O204" i="8"/>
  <c r="O227" i="8"/>
  <c r="O220" i="8"/>
  <c r="O212" i="8"/>
  <c r="O213" i="8"/>
  <c r="O228" i="8"/>
  <c r="O218" i="8"/>
  <c r="F222" i="8"/>
  <c r="L38" i="8"/>
  <c r="P201" i="8"/>
  <c r="P225" i="8"/>
  <c r="R77" i="9"/>
  <c r="R222" i="9" s="1"/>
  <c r="P222" i="8"/>
  <c r="P214" i="8"/>
  <c r="P211" i="8"/>
  <c r="E77" i="9"/>
  <c r="E222" i="9" s="1"/>
  <c r="G38" i="8"/>
  <c r="K38" i="8"/>
  <c r="F200" i="9"/>
  <c r="F222" i="9"/>
  <c r="O222" i="8"/>
  <c r="P208" i="8"/>
  <c r="P226" i="8"/>
  <c r="P203" i="8"/>
  <c r="P200" i="8"/>
  <c r="P213" i="8"/>
  <c r="O224" i="8"/>
  <c r="O209" i="8"/>
  <c r="O203" i="8"/>
  <c r="O233" i="8"/>
  <c r="S38" i="8"/>
  <c r="O38" i="8"/>
  <c r="E38" i="9"/>
  <c r="D38" i="8"/>
  <c r="G222" i="9"/>
  <c r="P228" i="8"/>
  <c r="P230" i="8"/>
  <c r="P224" i="8"/>
  <c r="P206" i="8"/>
  <c r="E77" i="8"/>
  <c r="E216" i="8" s="1"/>
  <c r="P212" i="8"/>
  <c r="P202" i="8"/>
  <c r="M38" i="8"/>
  <c r="M155" i="8" s="1"/>
  <c r="O215" i="8"/>
  <c r="O206" i="8"/>
  <c r="O210" i="8"/>
  <c r="G211" i="9"/>
  <c r="N200" i="9"/>
  <c r="N212" i="9"/>
  <c r="H203" i="9"/>
  <c r="H227" i="9"/>
  <c r="H211" i="9"/>
  <c r="R38" i="8"/>
  <c r="F227" i="9"/>
  <c r="L77" i="8"/>
  <c r="L207" i="8" s="1"/>
  <c r="M222" i="9"/>
  <c r="F38" i="8"/>
  <c r="N77" i="8"/>
  <c r="T38" i="8"/>
  <c r="F227" i="8"/>
  <c r="F211" i="8"/>
  <c r="G227" i="9"/>
  <c r="F200" i="8"/>
  <c r="U38" i="8"/>
  <c r="Q38" i="8"/>
  <c r="J38" i="8"/>
  <c r="P217" i="8"/>
  <c r="P205" i="8"/>
  <c r="P204" i="8"/>
  <c r="P220" i="8"/>
  <c r="G212" i="9"/>
  <c r="F212" i="8"/>
  <c r="I38" i="8"/>
  <c r="H38" i="8"/>
  <c r="O216" i="9"/>
  <c r="O225" i="9"/>
  <c r="O224" i="9"/>
  <c r="O233" i="9"/>
  <c r="O209" i="9"/>
  <c r="O201" i="9"/>
  <c r="O217" i="9"/>
  <c r="O215" i="9"/>
  <c r="O208" i="9"/>
  <c r="O231" i="9"/>
  <c r="O202" i="9"/>
  <c r="O226" i="9"/>
  <c r="O221" i="9"/>
  <c r="O219" i="9"/>
  <c r="O205" i="9"/>
  <c r="O218" i="9"/>
  <c r="O207" i="9"/>
  <c r="O229" i="9"/>
  <c r="O228" i="9"/>
  <c r="O213" i="9"/>
  <c r="O210" i="9"/>
  <c r="O220" i="9"/>
  <c r="O214" i="9"/>
  <c r="O204" i="9"/>
  <c r="O206" i="9"/>
  <c r="O230" i="9"/>
  <c r="O203" i="9"/>
  <c r="O223" i="9"/>
  <c r="I233" i="9"/>
  <c r="I215" i="9"/>
  <c r="I229" i="9"/>
  <c r="I223" i="9"/>
  <c r="I231" i="9"/>
  <c r="I207" i="9"/>
  <c r="I205" i="9"/>
  <c r="I230" i="9"/>
  <c r="I214" i="9"/>
  <c r="I224" i="9"/>
  <c r="I219" i="9"/>
  <c r="I220" i="9"/>
  <c r="I206" i="9"/>
  <c r="I228" i="9"/>
  <c r="I201" i="9"/>
  <c r="I208" i="9"/>
  <c r="I216" i="9"/>
  <c r="I213" i="9"/>
  <c r="I209" i="9"/>
  <c r="I210" i="9"/>
  <c r="I221" i="9"/>
  <c r="I226" i="9"/>
  <c r="I225" i="9"/>
  <c r="I217" i="9"/>
  <c r="I204" i="9"/>
  <c r="I218" i="9"/>
  <c r="I202" i="9"/>
  <c r="S77" i="9"/>
  <c r="S211" i="9" s="1"/>
  <c r="I212" i="9"/>
  <c r="Q77" i="8"/>
  <c r="Q116" i="8" s="1"/>
  <c r="N211" i="9"/>
  <c r="G201" i="8"/>
  <c r="G220" i="8"/>
  <c r="G210" i="8"/>
  <c r="G203" i="8"/>
  <c r="K230" i="9"/>
  <c r="K233" i="9"/>
  <c r="K220" i="9"/>
  <c r="K229" i="9"/>
  <c r="K228" i="9"/>
  <c r="K212" i="9"/>
  <c r="K205" i="9"/>
  <c r="K213" i="9"/>
  <c r="K221" i="9"/>
  <c r="K219" i="9"/>
  <c r="K206" i="9"/>
  <c r="K208" i="9"/>
  <c r="K215" i="9"/>
  <c r="K226" i="9"/>
  <c r="K217" i="9"/>
  <c r="K231" i="9"/>
  <c r="K224" i="9"/>
  <c r="K202" i="9"/>
  <c r="K201" i="9"/>
  <c r="K216" i="9"/>
  <c r="K200" i="9"/>
  <c r="K214" i="9"/>
  <c r="K218" i="9"/>
  <c r="K204" i="9"/>
  <c r="K210" i="9"/>
  <c r="K225" i="9"/>
  <c r="K207" i="9"/>
  <c r="K203" i="9"/>
  <c r="K209" i="9"/>
  <c r="K223" i="9"/>
  <c r="O212" i="9"/>
  <c r="M228" i="9"/>
  <c r="M233" i="9"/>
  <c r="M219" i="9"/>
  <c r="M210" i="9"/>
  <c r="M218" i="9"/>
  <c r="M226" i="9"/>
  <c r="M203" i="9"/>
  <c r="M224" i="9"/>
  <c r="M225" i="9"/>
  <c r="M215" i="9"/>
  <c r="M216" i="9"/>
  <c r="M209" i="9"/>
  <c r="M201" i="9"/>
  <c r="M217" i="9"/>
  <c r="M231" i="9"/>
  <c r="M221" i="9"/>
  <c r="M208" i="9"/>
  <c r="M230" i="9"/>
  <c r="M206" i="9"/>
  <c r="M204" i="9"/>
  <c r="M202" i="9"/>
  <c r="M220" i="9"/>
  <c r="M205" i="9"/>
  <c r="M223" i="9"/>
  <c r="M207" i="9"/>
  <c r="M229" i="9"/>
  <c r="M214" i="9"/>
  <c r="M213" i="9"/>
  <c r="M212" i="9"/>
  <c r="I211" i="9"/>
  <c r="T77" i="8"/>
  <c r="K222" i="9"/>
  <c r="T212" i="9"/>
  <c r="M211" i="9"/>
  <c r="F233" i="8"/>
  <c r="F205" i="8"/>
  <c r="F202" i="8"/>
  <c r="F213" i="8"/>
  <c r="F231" i="8"/>
  <c r="F228" i="8"/>
  <c r="F226" i="8"/>
  <c r="F218" i="8"/>
  <c r="F208" i="8"/>
  <c r="F204" i="8"/>
  <c r="F210" i="8"/>
  <c r="F207" i="8"/>
  <c r="F215" i="8"/>
  <c r="F224" i="8"/>
  <c r="F214" i="8"/>
  <c r="F220" i="8"/>
  <c r="F201" i="8"/>
  <c r="F225" i="8"/>
  <c r="F229" i="8"/>
  <c r="F221" i="8"/>
  <c r="F216" i="8"/>
  <c r="F230" i="8"/>
  <c r="F206" i="8"/>
  <c r="F219" i="8"/>
  <c r="F223" i="8"/>
  <c r="F217" i="8"/>
  <c r="F209" i="8"/>
  <c r="J77" i="8"/>
  <c r="L77" i="9"/>
  <c r="M227" i="9"/>
  <c r="H223" i="9"/>
  <c r="H208" i="9"/>
  <c r="H222" i="9"/>
  <c r="H216" i="9"/>
  <c r="H230" i="9"/>
  <c r="H207" i="9"/>
  <c r="H215" i="9"/>
  <c r="H206" i="9"/>
  <c r="H231" i="9"/>
  <c r="H224" i="9"/>
  <c r="H233" i="9"/>
  <c r="H226" i="9"/>
  <c r="H220" i="9"/>
  <c r="H221" i="9"/>
  <c r="H201" i="9"/>
  <c r="H225" i="9"/>
  <c r="H217" i="9"/>
  <c r="H214" i="9"/>
  <c r="H229" i="9"/>
  <c r="H210" i="9"/>
  <c r="H205" i="9"/>
  <c r="H209" i="9"/>
  <c r="H218" i="9"/>
  <c r="H204" i="9"/>
  <c r="H202" i="9"/>
  <c r="H213" i="9"/>
  <c r="H228" i="9"/>
  <c r="H219" i="9"/>
  <c r="F218" i="9"/>
  <c r="F233" i="9"/>
  <c r="F217" i="9"/>
  <c r="F202" i="9"/>
  <c r="F225" i="9"/>
  <c r="F201" i="9"/>
  <c r="F210" i="9"/>
  <c r="F208" i="9"/>
  <c r="F226" i="9"/>
  <c r="F224" i="9"/>
  <c r="F205" i="9"/>
  <c r="F207" i="9"/>
  <c r="F214" i="9"/>
  <c r="F230" i="9"/>
  <c r="F219" i="9"/>
  <c r="F221" i="9"/>
  <c r="F215" i="9"/>
  <c r="F209" i="9"/>
  <c r="F220" i="9"/>
  <c r="F206" i="9"/>
  <c r="F223" i="9"/>
  <c r="F231" i="9"/>
  <c r="F216" i="9"/>
  <c r="F203" i="9"/>
  <c r="F204" i="9"/>
  <c r="F229" i="9"/>
  <c r="F213" i="9"/>
  <c r="F228" i="9"/>
  <c r="T211" i="9"/>
  <c r="I77" i="8"/>
  <c r="M233" i="8"/>
  <c r="M208" i="8"/>
  <c r="M223" i="8"/>
  <c r="M220" i="8"/>
  <c r="M231" i="8"/>
  <c r="M213" i="8"/>
  <c r="M221" i="8"/>
  <c r="N201" i="9"/>
  <c r="N226" i="9"/>
  <c r="N210" i="9"/>
  <c r="N233" i="9"/>
  <c r="N225" i="9"/>
  <c r="N202" i="9"/>
  <c r="N208" i="9"/>
  <c r="N218" i="9"/>
  <c r="N216" i="9"/>
  <c r="N230" i="9"/>
  <c r="N220" i="9"/>
  <c r="N219" i="9"/>
  <c r="N209" i="9"/>
  <c r="N223" i="9"/>
  <c r="N224" i="9"/>
  <c r="N203" i="9"/>
  <c r="N214" i="9"/>
  <c r="N206" i="9"/>
  <c r="N205" i="9"/>
  <c r="N231" i="9"/>
  <c r="N229" i="9"/>
  <c r="N217" i="9"/>
  <c r="N207" i="9"/>
  <c r="N213" i="9"/>
  <c r="N215" i="9"/>
  <c r="N204" i="9"/>
  <c r="N228" i="9"/>
  <c r="N221" i="9"/>
  <c r="N227" i="9"/>
  <c r="O222" i="9"/>
  <c r="T229" i="9"/>
  <c r="T233" i="9"/>
  <c r="T210" i="9"/>
  <c r="T204" i="9"/>
  <c r="T219" i="9"/>
  <c r="T220" i="9"/>
  <c r="T203" i="9"/>
  <c r="T228" i="9"/>
  <c r="T216" i="9"/>
  <c r="T217" i="9"/>
  <c r="T230" i="9"/>
  <c r="T226" i="9"/>
  <c r="T207" i="9"/>
  <c r="T209" i="9"/>
  <c r="T218" i="9"/>
  <c r="T224" i="9"/>
  <c r="T206" i="9"/>
  <c r="T225" i="9"/>
  <c r="T231" i="9"/>
  <c r="T201" i="9"/>
  <c r="T223" i="9"/>
  <c r="T213" i="9"/>
  <c r="T208" i="9"/>
  <c r="T221" i="9"/>
  <c r="T202" i="9"/>
  <c r="T205" i="9"/>
  <c r="T215" i="9"/>
  <c r="T214" i="9"/>
  <c r="K77" i="8"/>
  <c r="F212" i="9"/>
  <c r="E211" i="9"/>
  <c r="D77" i="9"/>
  <c r="D211" i="9" s="1"/>
  <c r="S77" i="8"/>
  <c r="O227" i="9"/>
  <c r="N222" i="9"/>
  <c r="I200" i="9"/>
  <c r="T227" i="9"/>
  <c r="H200" i="9"/>
  <c r="H77" i="8"/>
  <c r="K227" i="9"/>
  <c r="D77" i="8"/>
  <c r="E116" i="8" s="1"/>
  <c r="F211" i="9"/>
  <c r="J77" i="9"/>
  <c r="J200" i="9" s="1"/>
  <c r="H212" i="9"/>
  <c r="G224" i="9"/>
  <c r="G207" i="9"/>
  <c r="G233" i="9"/>
  <c r="G217" i="9"/>
  <c r="G225" i="9"/>
  <c r="G231" i="9"/>
  <c r="G216" i="9"/>
  <c r="G209" i="9"/>
  <c r="G213" i="9"/>
  <c r="G210" i="9"/>
  <c r="G202" i="9"/>
  <c r="G229" i="9"/>
  <c r="G219" i="9"/>
  <c r="G201" i="9"/>
  <c r="G214" i="9"/>
  <c r="G205" i="9"/>
  <c r="G204" i="9"/>
  <c r="G208" i="9"/>
  <c r="G228" i="9"/>
  <c r="G220" i="9"/>
  <c r="G218" i="9"/>
  <c r="G215" i="9"/>
  <c r="G226" i="9"/>
  <c r="G203" i="9"/>
  <c r="G221" i="9"/>
  <c r="G223" i="9"/>
  <c r="G206" i="9"/>
  <c r="G230" i="9"/>
  <c r="R231" i="9"/>
  <c r="R204" i="9"/>
  <c r="R229" i="9"/>
  <c r="R227" i="9"/>
  <c r="R210" i="9"/>
  <c r="R207" i="9"/>
  <c r="R223" i="9"/>
  <c r="R205" i="9"/>
  <c r="R77" i="8"/>
  <c r="P77" i="9"/>
  <c r="P155" i="9" s="1"/>
  <c r="I203" i="9"/>
  <c r="O200" i="9"/>
  <c r="I222" i="9"/>
  <c r="T222" i="9"/>
  <c r="Q77" i="9"/>
  <c r="Q200" i="9" s="1"/>
  <c r="W9" i="11"/>
  <c r="W7" i="11"/>
  <c r="W9" i="10"/>
  <c r="X233" i="9"/>
  <c r="W233" i="9"/>
  <c r="V233" i="9"/>
  <c r="X231" i="9"/>
  <c r="W231" i="9"/>
  <c r="V231" i="9"/>
  <c r="X230" i="9"/>
  <c r="W230" i="9"/>
  <c r="V230" i="9"/>
  <c r="X229" i="9"/>
  <c r="W229" i="9"/>
  <c r="V229" i="9"/>
  <c r="X228" i="9"/>
  <c r="W228" i="9"/>
  <c r="V228" i="9"/>
  <c r="X227" i="9"/>
  <c r="W227" i="9"/>
  <c r="V227" i="9"/>
  <c r="X226" i="9"/>
  <c r="W226" i="9"/>
  <c r="V226" i="9"/>
  <c r="X225" i="9"/>
  <c r="W225" i="9"/>
  <c r="V225" i="9"/>
  <c r="X224" i="9"/>
  <c r="W224" i="9"/>
  <c r="V224" i="9"/>
  <c r="X223" i="9"/>
  <c r="W223" i="9"/>
  <c r="V223" i="9"/>
  <c r="X222" i="9"/>
  <c r="W222" i="9"/>
  <c r="V222" i="9"/>
  <c r="X221" i="9"/>
  <c r="W221" i="9"/>
  <c r="V221" i="9"/>
  <c r="X220" i="9"/>
  <c r="W220" i="9"/>
  <c r="V220" i="9"/>
  <c r="X219" i="9"/>
  <c r="W219" i="9"/>
  <c r="V219" i="9"/>
  <c r="X218" i="9"/>
  <c r="W218" i="9"/>
  <c r="V218" i="9"/>
  <c r="X217" i="9"/>
  <c r="W217" i="9"/>
  <c r="V217" i="9"/>
  <c r="X216" i="9"/>
  <c r="W216" i="9"/>
  <c r="V216" i="9"/>
  <c r="X215" i="9"/>
  <c r="W215" i="9"/>
  <c r="V215" i="9"/>
  <c r="X214" i="9"/>
  <c r="W214" i="9"/>
  <c r="V214" i="9"/>
  <c r="X213" i="9"/>
  <c r="W213" i="9"/>
  <c r="V213" i="9"/>
  <c r="X212" i="9"/>
  <c r="W212" i="9"/>
  <c r="V212" i="9"/>
  <c r="X211" i="9"/>
  <c r="W211" i="9"/>
  <c r="V211" i="9"/>
  <c r="X210" i="9"/>
  <c r="W210" i="9"/>
  <c r="V210" i="9"/>
  <c r="X209" i="9"/>
  <c r="W209" i="9"/>
  <c r="V209" i="9"/>
  <c r="X208" i="9"/>
  <c r="W208" i="9"/>
  <c r="V208" i="9"/>
  <c r="X207" i="9"/>
  <c r="W207" i="9"/>
  <c r="V207" i="9"/>
  <c r="X206" i="9"/>
  <c r="W206" i="9"/>
  <c r="V206" i="9"/>
  <c r="X205" i="9"/>
  <c r="W205" i="9"/>
  <c r="V205" i="9"/>
  <c r="X204" i="9"/>
  <c r="W204" i="9"/>
  <c r="V204" i="9"/>
  <c r="X203" i="9"/>
  <c r="W203" i="9"/>
  <c r="V203" i="9"/>
  <c r="X202" i="9"/>
  <c r="W202" i="9"/>
  <c r="V202" i="9"/>
  <c r="X201" i="9"/>
  <c r="W201" i="9"/>
  <c r="V201" i="9"/>
  <c r="X200" i="9"/>
  <c r="W200" i="9"/>
  <c r="V200" i="9"/>
  <c r="W44" i="9"/>
  <c r="X44" i="9"/>
  <c r="W45" i="9"/>
  <c r="X45" i="9"/>
  <c r="W46" i="9"/>
  <c r="X46" i="9"/>
  <c r="W47" i="9"/>
  <c r="X47" i="9"/>
  <c r="W48" i="9"/>
  <c r="X48" i="9"/>
  <c r="W49" i="9"/>
  <c r="X49" i="9"/>
  <c r="W50" i="9"/>
  <c r="X50" i="9"/>
  <c r="W51" i="9"/>
  <c r="X51" i="9"/>
  <c r="W52" i="9"/>
  <c r="X52" i="9"/>
  <c r="W53" i="9"/>
  <c r="X53" i="9"/>
  <c r="W54" i="9"/>
  <c r="X54" i="9"/>
  <c r="W55" i="9"/>
  <c r="X55" i="9"/>
  <c r="W56" i="9"/>
  <c r="X56" i="9"/>
  <c r="W57" i="9"/>
  <c r="X57" i="9"/>
  <c r="W58" i="9"/>
  <c r="X58" i="9"/>
  <c r="W59" i="9"/>
  <c r="X59" i="9"/>
  <c r="W60" i="9"/>
  <c r="X60" i="9"/>
  <c r="W61" i="9"/>
  <c r="X61" i="9"/>
  <c r="W62" i="9"/>
  <c r="X62" i="9"/>
  <c r="W63" i="9"/>
  <c r="X63" i="9"/>
  <c r="W64" i="9"/>
  <c r="X64" i="9"/>
  <c r="W65" i="9"/>
  <c r="X65" i="9"/>
  <c r="W66" i="9"/>
  <c r="X66" i="9"/>
  <c r="W67" i="9"/>
  <c r="X67" i="9"/>
  <c r="W68" i="9"/>
  <c r="X68" i="9"/>
  <c r="W69" i="9"/>
  <c r="X69" i="9"/>
  <c r="W70" i="9"/>
  <c r="X70" i="9"/>
  <c r="W71" i="9"/>
  <c r="X71" i="9"/>
  <c r="W72" i="9"/>
  <c r="X72" i="9"/>
  <c r="W73" i="9"/>
  <c r="X73" i="9"/>
  <c r="W74" i="9"/>
  <c r="X74" i="9"/>
  <c r="W75" i="9"/>
  <c r="X75" i="9"/>
  <c r="W76" i="9"/>
  <c r="W154" i="9" s="1"/>
  <c r="X76" i="9"/>
  <c r="Y115" i="9" s="1"/>
  <c r="W77" i="9"/>
  <c r="X77" i="9"/>
  <c r="V77" i="9"/>
  <c r="V116" i="9" s="1"/>
  <c r="V76" i="9"/>
  <c r="V154" i="9" s="1"/>
  <c r="V75" i="9"/>
  <c r="V114" i="9" s="1"/>
  <c r="V74" i="9"/>
  <c r="V113" i="9" s="1"/>
  <c r="V73" i="9"/>
  <c r="V112" i="9" s="1"/>
  <c r="V72" i="9"/>
  <c r="V111" i="9" s="1"/>
  <c r="V71" i="9"/>
  <c r="V70" i="9"/>
  <c r="V109" i="9" s="1"/>
  <c r="V69" i="9"/>
  <c r="V108" i="9" s="1"/>
  <c r="V68" i="9"/>
  <c r="V107" i="9" s="1"/>
  <c r="V67" i="9"/>
  <c r="V106" i="9" s="1"/>
  <c r="V66" i="9"/>
  <c r="V105" i="9" s="1"/>
  <c r="V65" i="9"/>
  <c r="V104" i="9" s="1"/>
  <c r="V64" i="9"/>
  <c r="V103" i="9" s="1"/>
  <c r="V63" i="9"/>
  <c r="V62" i="9"/>
  <c r="V101" i="9" s="1"/>
  <c r="V61" i="9"/>
  <c r="V100" i="9" s="1"/>
  <c r="V60" i="9"/>
  <c r="V99" i="9" s="1"/>
  <c r="V59" i="9"/>
  <c r="V98" i="9" s="1"/>
  <c r="V58" i="9"/>
  <c r="V97" i="9" s="1"/>
  <c r="V57" i="9"/>
  <c r="V96" i="9" s="1"/>
  <c r="V56" i="9"/>
  <c r="V95" i="9" s="1"/>
  <c r="V55" i="9"/>
  <c r="V94" i="9" s="1"/>
  <c r="V54" i="9"/>
  <c r="V93" i="9" s="1"/>
  <c r="V53" i="9"/>
  <c r="V92" i="9" s="1"/>
  <c r="V52" i="9"/>
  <c r="V91" i="9" s="1"/>
  <c r="V51" i="9"/>
  <c r="V90" i="9" s="1"/>
  <c r="V50" i="9"/>
  <c r="V89" i="9" s="1"/>
  <c r="V49" i="9"/>
  <c r="V88" i="9" s="1"/>
  <c r="V48" i="9"/>
  <c r="V87" i="9" s="1"/>
  <c r="V47" i="9"/>
  <c r="V86" i="9" s="1"/>
  <c r="V46" i="9"/>
  <c r="V85" i="9" s="1"/>
  <c r="V45" i="9"/>
  <c r="V84" i="9" s="1"/>
  <c r="V44" i="9"/>
  <c r="V83" i="9" s="1"/>
  <c r="W6" i="9"/>
  <c r="X6" i="9"/>
  <c r="W7" i="9"/>
  <c r="X7" i="9"/>
  <c r="W9" i="9"/>
  <c r="X9" i="9"/>
  <c r="W10" i="9"/>
  <c r="X10" i="9"/>
  <c r="W11" i="9"/>
  <c r="X11" i="9"/>
  <c r="W12" i="9"/>
  <c r="X12" i="9"/>
  <c r="W13" i="9"/>
  <c r="X13" i="9"/>
  <c r="W14" i="9"/>
  <c r="X14" i="9"/>
  <c r="W15" i="9"/>
  <c r="X15" i="9"/>
  <c r="W18" i="9"/>
  <c r="X18" i="9"/>
  <c r="W19" i="9"/>
  <c r="X19" i="9"/>
  <c r="W20" i="9"/>
  <c r="X20" i="9"/>
  <c r="W21" i="9"/>
  <c r="X21" i="9"/>
  <c r="W22" i="9"/>
  <c r="X22" i="9"/>
  <c r="W23" i="9"/>
  <c r="X23" i="9"/>
  <c r="W24" i="9"/>
  <c r="X24" i="9"/>
  <c r="W25" i="9"/>
  <c r="X25" i="9"/>
  <c r="W26" i="9"/>
  <c r="X26" i="9"/>
  <c r="W28" i="9"/>
  <c r="X28" i="9"/>
  <c r="W29" i="9"/>
  <c r="X29" i="9"/>
  <c r="X146" i="9" s="1"/>
  <c r="W30" i="9"/>
  <c r="X30" i="9"/>
  <c r="W31" i="9"/>
  <c r="X31" i="9"/>
  <c r="W33" i="9"/>
  <c r="X33" i="9"/>
  <c r="W34" i="9"/>
  <c r="X34" i="9"/>
  <c r="W35" i="9"/>
  <c r="X35" i="9"/>
  <c r="W36" i="9"/>
  <c r="X36" i="9"/>
  <c r="W6" i="8"/>
  <c r="X6" i="8"/>
  <c r="W7" i="8"/>
  <c r="X7" i="8"/>
  <c r="W9" i="8"/>
  <c r="X9" i="8"/>
  <c r="W10" i="8"/>
  <c r="X10" i="8"/>
  <c r="W11" i="8"/>
  <c r="X11" i="8"/>
  <c r="W12" i="8"/>
  <c r="X12" i="8"/>
  <c r="W13" i="8"/>
  <c r="X13" i="8"/>
  <c r="W14" i="8"/>
  <c r="X14" i="8"/>
  <c r="W15" i="8"/>
  <c r="X15" i="8"/>
  <c r="W18" i="8"/>
  <c r="X18" i="8"/>
  <c r="W19" i="8"/>
  <c r="X19" i="8"/>
  <c r="W20" i="8"/>
  <c r="X20" i="8"/>
  <c r="W21" i="8"/>
  <c r="X21" i="8"/>
  <c r="W22" i="8"/>
  <c r="X22" i="8"/>
  <c r="W23" i="8"/>
  <c r="X23" i="8"/>
  <c r="W24" i="8"/>
  <c r="X24" i="8"/>
  <c r="W25" i="8"/>
  <c r="X25" i="8"/>
  <c r="W26" i="8"/>
  <c r="X26" i="8"/>
  <c r="W28" i="8"/>
  <c r="X28" i="8"/>
  <c r="W29" i="8"/>
  <c r="X29" i="8"/>
  <c r="W30" i="8"/>
  <c r="X30" i="8"/>
  <c r="W31" i="8"/>
  <c r="X31" i="8"/>
  <c r="W33" i="8"/>
  <c r="X33" i="8"/>
  <c r="W34" i="8"/>
  <c r="X34" i="8"/>
  <c r="W35" i="8"/>
  <c r="X35" i="8"/>
  <c r="W36" i="8"/>
  <c r="X36" i="8"/>
  <c r="V36" i="9"/>
  <c r="V35" i="9"/>
  <c r="V34" i="9"/>
  <c r="V33" i="9"/>
  <c r="V31" i="9"/>
  <c r="V30" i="9"/>
  <c r="V29" i="9"/>
  <c r="V28" i="9"/>
  <c r="V26" i="9"/>
  <c r="V25" i="9"/>
  <c r="V24" i="9"/>
  <c r="V23" i="9"/>
  <c r="V22" i="9"/>
  <c r="V21" i="9"/>
  <c r="V20" i="9"/>
  <c r="V19" i="9"/>
  <c r="V18" i="9"/>
  <c r="V15" i="9"/>
  <c r="V14" i="9"/>
  <c r="V13" i="9"/>
  <c r="V12" i="9"/>
  <c r="V11" i="9"/>
  <c r="V10" i="9"/>
  <c r="V9" i="9"/>
  <c r="V7" i="9"/>
  <c r="V6" i="9"/>
  <c r="U233" i="9"/>
  <c r="U231" i="9"/>
  <c r="U230" i="9"/>
  <c r="U229" i="9"/>
  <c r="U228" i="9"/>
  <c r="U227" i="9"/>
  <c r="U226" i="9"/>
  <c r="U225" i="9"/>
  <c r="U224" i="9"/>
  <c r="U223" i="9"/>
  <c r="U222" i="9"/>
  <c r="U221" i="9"/>
  <c r="U220" i="9"/>
  <c r="U219" i="9"/>
  <c r="U218" i="9"/>
  <c r="U217" i="9"/>
  <c r="U216" i="9"/>
  <c r="U215" i="9"/>
  <c r="U214" i="9"/>
  <c r="U213" i="9"/>
  <c r="U212" i="9"/>
  <c r="U211" i="9"/>
  <c r="U210" i="9"/>
  <c r="U209" i="9"/>
  <c r="U208" i="9"/>
  <c r="U207" i="9"/>
  <c r="U206" i="9"/>
  <c r="U205" i="9"/>
  <c r="U204" i="9"/>
  <c r="U203" i="9"/>
  <c r="U202" i="9"/>
  <c r="U201" i="9"/>
  <c r="U200" i="9"/>
  <c r="E199" i="9"/>
  <c r="F199" i="9" s="1"/>
  <c r="G199" i="9" s="1"/>
  <c r="H199" i="9" s="1"/>
  <c r="I199" i="9" s="1"/>
  <c r="J199" i="9" s="1"/>
  <c r="K199" i="9" s="1"/>
  <c r="L199" i="9" s="1"/>
  <c r="M199" i="9" s="1"/>
  <c r="N199" i="9" s="1"/>
  <c r="O199" i="9" s="1"/>
  <c r="P199" i="9" s="1"/>
  <c r="Q199" i="9" s="1"/>
  <c r="R199" i="9" s="1"/>
  <c r="S199" i="9" s="1"/>
  <c r="T199" i="9" s="1"/>
  <c r="U199" i="9" s="1"/>
  <c r="V199" i="9" s="1"/>
  <c r="W199" i="9" s="1"/>
  <c r="X199" i="9" s="1"/>
  <c r="Y199" i="9" s="1"/>
  <c r="E160" i="9"/>
  <c r="F160" i="9" s="1"/>
  <c r="G160" i="9" s="1"/>
  <c r="H160" i="9" s="1"/>
  <c r="I160" i="9" s="1"/>
  <c r="J160" i="9" s="1"/>
  <c r="K160" i="9" s="1"/>
  <c r="L160" i="9" s="1"/>
  <c r="M160" i="9" s="1"/>
  <c r="N160" i="9" s="1"/>
  <c r="O160" i="9" s="1"/>
  <c r="P160" i="9" s="1"/>
  <c r="Q160" i="9" s="1"/>
  <c r="R160" i="9" s="1"/>
  <c r="S160" i="9" s="1"/>
  <c r="T160" i="9" s="1"/>
  <c r="U160" i="9" s="1"/>
  <c r="V160" i="9" s="1"/>
  <c r="W160" i="9" s="1"/>
  <c r="X160" i="9" s="1"/>
  <c r="Y160" i="9" s="1"/>
  <c r="U154" i="9"/>
  <c r="T154" i="9"/>
  <c r="S154" i="9"/>
  <c r="R154" i="9"/>
  <c r="Q154" i="9"/>
  <c r="P154" i="9"/>
  <c r="O154" i="9"/>
  <c r="N154" i="9"/>
  <c r="M154" i="9"/>
  <c r="L154" i="9"/>
  <c r="K154" i="9"/>
  <c r="J154" i="9"/>
  <c r="I154" i="9"/>
  <c r="H154" i="9"/>
  <c r="G154" i="9"/>
  <c r="F154" i="9"/>
  <c r="E154" i="9"/>
  <c r="D154" i="9"/>
  <c r="D193" i="9" s="1"/>
  <c r="U153" i="9"/>
  <c r="T153" i="9"/>
  <c r="S153" i="9"/>
  <c r="R153" i="9"/>
  <c r="Q153" i="9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U152" i="9"/>
  <c r="T152" i="9"/>
  <c r="S152" i="9"/>
  <c r="R152" i="9"/>
  <c r="Q152" i="9"/>
  <c r="P152" i="9"/>
  <c r="O152" i="9"/>
  <c r="N152" i="9"/>
  <c r="M152" i="9"/>
  <c r="L152" i="9"/>
  <c r="K152" i="9"/>
  <c r="J152" i="9"/>
  <c r="I152" i="9"/>
  <c r="H152" i="9"/>
  <c r="G152" i="9"/>
  <c r="F152" i="9"/>
  <c r="E152" i="9"/>
  <c r="D152" i="9"/>
  <c r="U151" i="9"/>
  <c r="T151" i="9"/>
  <c r="S151" i="9"/>
  <c r="R151" i="9"/>
  <c r="Q151" i="9"/>
  <c r="P151" i="9"/>
  <c r="O151" i="9"/>
  <c r="N151" i="9"/>
  <c r="M151" i="9"/>
  <c r="L151" i="9"/>
  <c r="K151" i="9"/>
  <c r="J151" i="9"/>
  <c r="I151" i="9"/>
  <c r="H151" i="9"/>
  <c r="G151" i="9"/>
  <c r="F151" i="9"/>
  <c r="E151" i="9"/>
  <c r="D151" i="9"/>
  <c r="U150" i="9"/>
  <c r="T150" i="9"/>
  <c r="S150" i="9"/>
  <c r="R150" i="9"/>
  <c r="Q150" i="9"/>
  <c r="P150" i="9"/>
  <c r="O150" i="9"/>
  <c r="N150" i="9"/>
  <c r="M150" i="9"/>
  <c r="L150" i="9"/>
  <c r="K150" i="9"/>
  <c r="J150" i="9"/>
  <c r="I150" i="9"/>
  <c r="H150" i="9"/>
  <c r="G150" i="9"/>
  <c r="F150" i="9"/>
  <c r="E150" i="9"/>
  <c r="D150" i="9"/>
  <c r="U149" i="9"/>
  <c r="T149" i="9"/>
  <c r="S149" i="9"/>
  <c r="R149" i="9"/>
  <c r="Q149" i="9"/>
  <c r="P149" i="9"/>
  <c r="O149" i="9"/>
  <c r="N149" i="9"/>
  <c r="M149" i="9"/>
  <c r="L149" i="9"/>
  <c r="K149" i="9"/>
  <c r="J149" i="9"/>
  <c r="I149" i="9"/>
  <c r="H149" i="9"/>
  <c r="G149" i="9"/>
  <c r="F149" i="9"/>
  <c r="E149" i="9"/>
  <c r="D149" i="9"/>
  <c r="U148" i="9"/>
  <c r="T148" i="9"/>
  <c r="S148" i="9"/>
  <c r="R148" i="9"/>
  <c r="Q148" i="9"/>
  <c r="P148" i="9"/>
  <c r="O148" i="9"/>
  <c r="N148" i="9"/>
  <c r="M148" i="9"/>
  <c r="L148" i="9"/>
  <c r="K148" i="9"/>
  <c r="J148" i="9"/>
  <c r="I148" i="9"/>
  <c r="H148" i="9"/>
  <c r="G148" i="9"/>
  <c r="F148" i="9"/>
  <c r="E148" i="9"/>
  <c r="D148" i="9"/>
  <c r="U147" i="9"/>
  <c r="T147" i="9"/>
  <c r="S147" i="9"/>
  <c r="R147" i="9"/>
  <c r="Q147" i="9"/>
  <c r="P147" i="9"/>
  <c r="O147" i="9"/>
  <c r="N147" i="9"/>
  <c r="M147" i="9"/>
  <c r="L147" i="9"/>
  <c r="K147" i="9"/>
  <c r="J147" i="9"/>
  <c r="I147" i="9"/>
  <c r="H147" i="9"/>
  <c r="G147" i="9"/>
  <c r="F147" i="9"/>
  <c r="E147" i="9"/>
  <c r="D147" i="9"/>
  <c r="U146" i="9"/>
  <c r="T146" i="9"/>
  <c r="S146" i="9"/>
  <c r="R146" i="9"/>
  <c r="Q146" i="9"/>
  <c r="P146" i="9"/>
  <c r="O146" i="9"/>
  <c r="N146" i="9"/>
  <c r="M146" i="9"/>
  <c r="L146" i="9"/>
  <c r="K146" i="9"/>
  <c r="J146" i="9"/>
  <c r="I146" i="9"/>
  <c r="H146" i="9"/>
  <c r="G146" i="9"/>
  <c r="F146" i="9"/>
  <c r="E146" i="9"/>
  <c r="D146" i="9"/>
  <c r="U145" i="9"/>
  <c r="T145" i="9"/>
  <c r="S145" i="9"/>
  <c r="R145" i="9"/>
  <c r="Q145" i="9"/>
  <c r="P145" i="9"/>
  <c r="O145" i="9"/>
  <c r="N145" i="9"/>
  <c r="M145" i="9"/>
  <c r="L145" i="9"/>
  <c r="K145" i="9"/>
  <c r="J145" i="9"/>
  <c r="I145" i="9"/>
  <c r="H145" i="9"/>
  <c r="G145" i="9"/>
  <c r="F145" i="9"/>
  <c r="E145" i="9"/>
  <c r="D145" i="9"/>
  <c r="U144" i="9"/>
  <c r="T144" i="9"/>
  <c r="S144" i="9"/>
  <c r="R144" i="9"/>
  <c r="Q144" i="9"/>
  <c r="P144" i="9"/>
  <c r="O144" i="9"/>
  <c r="N144" i="9"/>
  <c r="M144" i="9"/>
  <c r="L144" i="9"/>
  <c r="K144" i="9"/>
  <c r="J144" i="9"/>
  <c r="I144" i="9"/>
  <c r="H144" i="9"/>
  <c r="G144" i="9"/>
  <c r="F144" i="9"/>
  <c r="E144" i="9"/>
  <c r="D144" i="9"/>
  <c r="U143" i="9"/>
  <c r="T143" i="9"/>
  <c r="S143" i="9"/>
  <c r="R143" i="9"/>
  <c r="Q143" i="9"/>
  <c r="P143" i="9"/>
  <c r="O143" i="9"/>
  <c r="N143" i="9"/>
  <c r="M143" i="9"/>
  <c r="L143" i="9"/>
  <c r="K143" i="9"/>
  <c r="J143" i="9"/>
  <c r="I143" i="9"/>
  <c r="H143" i="9"/>
  <c r="G143" i="9"/>
  <c r="F143" i="9"/>
  <c r="E143" i="9"/>
  <c r="D143" i="9"/>
  <c r="U142" i="9"/>
  <c r="T142" i="9"/>
  <c r="S142" i="9"/>
  <c r="R142" i="9"/>
  <c r="Q142" i="9"/>
  <c r="P142" i="9"/>
  <c r="O142" i="9"/>
  <c r="N142" i="9"/>
  <c r="M142" i="9"/>
  <c r="L142" i="9"/>
  <c r="K142" i="9"/>
  <c r="J142" i="9"/>
  <c r="I142" i="9"/>
  <c r="H142" i="9"/>
  <c r="G142" i="9"/>
  <c r="F142" i="9"/>
  <c r="E142" i="9"/>
  <c r="D142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U140" i="9"/>
  <c r="T140" i="9"/>
  <c r="S140" i="9"/>
  <c r="R140" i="9"/>
  <c r="Q140" i="9"/>
  <c r="P140" i="9"/>
  <c r="O140" i="9"/>
  <c r="N140" i="9"/>
  <c r="M140" i="9"/>
  <c r="L140" i="9"/>
  <c r="K140" i="9"/>
  <c r="J140" i="9"/>
  <c r="I140" i="9"/>
  <c r="H140" i="9"/>
  <c r="G140" i="9"/>
  <c r="F140" i="9"/>
  <c r="E140" i="9"/>
  <c r="D140" i="9"/>
  <c r="U139" i="9"/>
  <c r="T139" i="9"/>
  <c r="S139" i="9"/>
  <c r="R139" i="9"/>
  <c r="Q139" i="9"/>
  <c r="P139" i="9"/>
  <c r="O139" i="9"/>
  <c r="N139" i="9"/>
  <c r="M139" i="9"/>
  <c r="L139" i="9"/>
  <c r="K139" i="9"/>
  <c r="J139" i="9"/>
  <c r="I139" i="9"/>
  <c r="H139" i="9"/>
  <c r="G139" i="9"/>
  <c r="F139" i="9"/>
  <c r="E139" i="9"/>
  <c r="D139" i="9"/>
  <c r="D178" i="9" s="1"/>
  <c r="U138" i="9"/>
  <c r="T138" i="9"/>
  <c r="S138" i="9"/>
  <c r="R138" i="9"/>
  <c r="Q138" i="9"/>
  <c r="P138" i="9"/>
  <c r="O138" i="9"/>
  <c r="N138" i="9"/>
  <c r="M138" i="9"/>
  <c r="L138" i="9"/>
  <c r="K138" i="9"/>
  <c r="J138" i="9"/>
  <c r="I138" i="9"/>
  <c r="H138" i="9"/>
  <c r="G138" i="9"/>
  <c r="F138" i="9"/>
  <c r="E138" i="9"/>
  <c r="D138" i="9"/>
  <c r="D177" i="9" s="1"/>
  <c r="U137" i="9"/>
  <c r="T137" i="9"/>
  <c r="S137" i="9"/>
  <c r="R137" i="9"/>
  <c r="Q137" i="9"/>
  <c r="P137" i="9"/>
  <c r="O137" i="9"/>
  <c r="N137" i="9"/>
  <c r="M137" i="9"/>
  <c r="L137" i="9"/>
  <c r="K137" i="9"/>
  <c r="J137" i="9"/>
  <c r="I137" i="9"/>
  <c r="H137" i="9"/>
  <c r="G137" i="9"/>
  <c r="F137" i="9"/>
  <c r="E137" i="9"/>
  <c r="D137" i="9"/>
  <c r="D176" i="9" s="1"/>
  <c r="U136" i="9"/>
  <c r="T136" i="9"/>
  <c r="S136" i="9"/>
  <c r="R136" i="9"/>
  <c r="Q136" i="9"/>
  <c r="P136" i="9"/>
  <c r="O136" i="9"/>
  <c r="N136" i="9"/>
  <c r="M136" i="9"/>
  <c r="L136" i="9"/>
  <c r="K136" i="9"/>
  <c r="J136" i="9"/>
  <c r="I136" i="9"/>
  <c r="H136" i="9"/>
  <c r="G136" i="9"/>
  <c r="F136" i="9"/>
  <c r="E136" i="9"/>
  <c r="D136" i="9"/>
  <c r="D175" i="9" s="1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D174" i="9" s="1"/>
  <c r="U134" i="9"/>
  <c r="T134" i="9"/>
  <c r="S134" i="9"/>
  <c r="R134" i="9"/>
  <c r="Q134" i="9"/>
  <c r="P134" i="9"/>
  <c r="O134" i="9"/>
  <c r="N134" i="9"/>
  <c r="M134" i="9"/>
  <c r="L134" i="9"/>
  <c r="K134" i="9"/>
  <c r="J134" i="9"/>
  <c r="I134" i="9"/>
  <c r="H134" i="9"/>
  <c r="G134" i="9"/>
  <c r="F134" i="9"/>
  <c r="E134" i="9"/>
  <c r="D134" i="9"/>
  <c r="D173" i="9" s="1"/>
  <c r="U133" i="9"/>
  <c r="T133" i="9"/>
  <c r="S133" i="9"/>
  <c r="R133" i="9"/>
  <c r="Q133" i="9"/>
  <c r="P133" i="9"/>
  <c r="O133" i="9"/>
  <c r="N133" i="9"/>
  <c r="M133" i="9"/>
  <c r="L133" i="9"/>
  <c r="K133" i="9"/>
  <c r="J133" i="9"/>
  <c r="I133" i="9"/>
  <c r="H133" i="9"/>
  <c r="G133" i="9"/>
  <c r="F133" i="9"/>
  <c r="E133" i="9"/>
  <c r="D133" i="9"/>
  <c r="D172" i="9" s="1"/>
  <c r="U132" i="9"/>
  <c r="T132" i="9"/>
  <c r="S132" i="9"/>
  <c r="R132" i="9"/>
  <c r="Q132" i="9"/>
  <c r="P132" i="9"/>
  <c r="O132" i="9"/>
  <c r="N132" i="9"/>
  <c r="M132" i="9"/>
  <c r="L132" i="9"/>
  <c r="K132" i="9"/>
  <c r="J132" i="9"/>
  <c r="I132" i="9"/>
  <c r="H132" i="9"/>
  <c r="G132" i="9"/>
  <c r="F132" i="9"/>
  <c r="E132" i="9"/>
  <c r="D132" i="9"/>
  <c r="D171" i="9" s="1"/>
  <c r="U131" i="9"/>
  <c r="T131" i="9"/>
  <c r="S131" i="9"/>
  <c r="R131" i="9"/>
  <c r="Q131" i="9"/>
  <c r="P131" i="9"/>
  <c r="O131" i="9"/>
  <c r="N131" i="9"/>
  <c r="M131" i="9"/>
  <c r="L131" i="9"/>
  <c r="K131" i="9"/>
  <c r="J131" i="9"/>
  <c r="I131" i="9"/>
  <c r="H131" i="9"/>
  <c r="G131" i="9"/>
  <c r="F131" i="9"/>
  <c r="E131" i="9"/>
  <c r="D131" i="9"/>
  <c r="D170" i="9" s="1"/>
  <c r="U130" i="9"/>
  <c r="T130" i="9"/>
  <c r="S130" i="9"/>
  <c r="R130" i="9"/>
  <c r="Q130" i="9"/>
  <c r="P130" i="9"/>
  <c r="O130" i="9"/>
  <c r="N130" i="9"/>
  <c r="M130" i="9"/>
  <c r="L130" i="9"/>
  <c r="K130" i="9"/>
  <c r="J130" i="9"/>
  <c r="I130" i="9"/>
  <c r="H130" i="9"/>
  <c r="G130" i="9"/>
  <c r="F130" i="9"/>
  <c r="E130" i="9"/>
  <c r="D130" i="9"/>
  <c r="D169" i="9" s="1"/>
  <c r="U129" i="9"/>
  <c r="T129" i="9"/>
  <c r="S129" i="9"/>
  <c r="R129" i="9"/>
  <c r="Q129" i="9"/>
  <c r="P129" i="9"/>
  <c r="O129" i="9"/>
  <c r="N129" i="9"/>
  <c r="M129" i="9"/>
  <c r="L129" i="9"/>
  <c r="K129" i="9"/>
  <c r="J129" i="9"/>
  <c r="I129" i="9"/>
  <c r="H129" i="9"/>
  <c r="G129" i="9"/>
  <c r="F129" i="9"/>
  <c r="E129" i="9"/>
  <c r="D129" i="9"/>
  <c r="D168" i="9" s="1"/>
  <c r="U128" i="9"/>
  <c r="T128" i="9"/>
  <c r="S128" i="9"/>
  <c r="R128" i="9"/>
  <c r="Q128" i="9"/>
  <c r="P128" i="9"/>
  <c r="O128" i="9"/>
  <c r="N128" i="9"/>
  <c r="M128" i="9"/>
  <c r="L128" i="9"/>
  <c r="K128" i="9"/>
  <c r="J128" i="9"/>
  <c r="I128" i="9"/>
  <c r="H128" i="9"/>
  <c r="G128" i="9"/>
  <c r="F128" i="9"/>
  <c r="E128" i="9"/>
  <c r="D128" i="9"/>
  <c r="D167" i="9" s="1"/>
  <c r="U127" i="9"/>
  <c r="T127" i="9"/>
  <c r="S127" i="9"/>
  <c r="R127" i="9"/>
  <c r="Q127" i="9"/>
  <c r="P127" i="9"/>
  <c r="O127" i="9"/>
  <c r="N127" i="9"/>
  <c r="M127" i="9"/>
  <c r="L127" i="9"/>
  <c r="K127" i="9"/>
  <c r="J127" i="9"/>
  <c r="I127" i="9"/>
  <c r="H127" i="9"/>
  <c r="G127" i="9"/>
  <c r="F127" i="9"/>
  <c r="E127" i="9"/>
  <c r="D127" i="9"/>
  <c r="D166" i="9" s="1"/>
  <c r="U126" i="9"/>
  <c r="T126" i="9"/>
  <c r="S126" i="9"/>
  <c r="R126" i="9"/>
  <c r="Q126" i="9"/>
  <c r="P126" i="9"/>
  <c r="O126" i="9"/>
  <c r="N126" i="9"/>
  <c r="M126" i="9"/>
  <c r="L126" i="9"/>
  <c r="K126" i="9"/>
  <c r="J126" i="9"/>
  <c r="I126" i="9"/>
  <c r="H126" i="9"/>
  <c r="G126" i="9"/>
  <c r="F126" i="9"/>
  <c r="E126" i="9"/>
  <c r="D126" i="9"/>
  <c r="D165" i="9" s="1"/>
  <c r="U125" i="9"/>
  <c r="T125" i="9"/>
  <c r="S125" i="9"/>
  <c r="R125" i="9"/>
  <c r="Q125" i="9"/>
  <c r="P125" i="9"/>
  <c r="O125" i="9"/>
  <c r="N125" i="9"/>
  <c r="M125" i="9"/>
  <c r="L125" i="9"/>
  <c r="K125" i="9"/>
  <c r="J125" i="9"/>
  <c r="I125" i="9"/>
  <c r="H125" i="9"/>
  <c r="G125" i="9"/>
  <c r="F125" i="9"/>
  <c r="E125" i="9"/>
  <c r="D125" i="9"/>
  <c r="U124" i="9"/>
  <c r="T124" i="9"/>
  <c r="S124" i="9"/>
  <c r="R124" i="9"/>
  <c r="Q124" i="9"/>
  <c r="P124" i="9"/>
  <c r="O124" i="9"/>
  <c r="N124" i="9"/>
  <c r="M124" i="9"/>
  <c r="L124" i="9"/>
  <c r="K124" i="9"/>
  <c r="J124" i="9"/>
  <c r="I124" i="9"/>
  <c r="H124" i="9"/>
  <c r="G124" i="9"/>
  <c r="F124" i="9"/>
  <c r="E124" i="9"/>
  <c r="D124" i="9"/>
  <c r="D163" i="9" s="1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D162" i="9" s="1"/>
  <c r="U122" i="9"/>
  <c r="T122" i="9"/>
  <c r="S122" i="9"/>
  <c r="R122" i="9"/>
  <c r="Q122" i="9"/>
  <c r="P122" i="9"/>
  <c r="O122" i="9"/>
  <c r="N122" i="9"/>
  <c r="M122" i="9"/>
  <c r="L122" i="9"/>
  <c r="K122" i="9"/>
  <c r="J122" i="9"/>
  <c r="I122" i="9"/>
  <c r="H122" i="9"/>
  <c r="G122" i="9"/>
  <c r="F122" i="9"/>
  <c r="E122" i="9"/>
  <c r="D122" i="9"/>
  <c r="D161" i="9" s="1"/>
  <c r="E121" i="9"/>
  <c r="F121" i="9" s="1"/>
  <c r="G121" i="9" s="1"/>
  <c r="H121" i="9" s="1"/>
  <c r="I121" i="9" s="1"/>
  <c r="J121" i="9" s="1"/>
  <c r="K121" i="9" s="1"/>
  <c r="L121" i="9" s="1"/>
  <c r="M121" i="9" s="1"/>
  <c r="N121" i="9" s="1"/>
  <c r="O121" i="9" s="1"/>
  <c r="P121" i="9" s="1"/>
  <c r="Q121" i="9" s="1"/>
  <c r="R121" i="9" s="1"/>
  <c r="S121" i="9" s="1"/>
  <c r="T121" i="9" s="1"/>
  <c r="U121" i="9" s="1"/>
  <c r="V121" i="9" s="1"/>
  <c r="W121" i="9" s="1"/>
  <c r="X121" i="9" s="1"/>
  <c r="Y121" i="9" s="1"/>
  <c r="U116" i="9"/>
  <c r="R116" i="9"/>
  <c r="O116" i="9"/>
  <c r="N116" i="9"/>
  <c r="I116" i="9"/>
  <c r="H116" i="9"/>
  <c r="G116" i="9"/>
  <c r="U115" i="9"/>
  <c r="T115" i="9"/>
  <c r="S115" i="9"/>
  <c r="R115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E115" i="9"/>
  <c r="D115" i="9"/>
  <c r="U114" i="9"/>
  <c r="T114" i="9"/>
  <c r="S114" i="9"/>
  <c r="R114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U113" i="9"/>
  <c r="T113" i="9"/>
  <c r="S113" i="9"/>
  <c r="R113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E113" i="9"/>
  <c r="D113" i="9"/>
  <c r="U112" i="9"/>
  <c r="T112" i="9"/>
  <c r="S112" i="9"/>
  <c r="R112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E112" i="9"/>
  <c r="D112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U110" i="9"/>
  <c r="T110" i="9"/>
  <c r="S110" i="9"/>
  <c r="R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10" i="9"/>
  <c r="U109" i="9"/>
  <c r="T109" i="9"/>
  <c r="S109" i="9"/>
  <c r="R109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E109" i="9"/>
  <c r="D109" i="9"/>
  <c r="U108" i="9"/>
  <c r="T108" i="9"/>
  <c r="S108" i="9"/>
  <c r="R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U107" i="9"/>
  <c r="T107" i="9"/>
  <c r="S107" i="9"/>
  <c r="R107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U104" i="9"/>
  <c r="T104" i="9"/>
  <c r="S104" i="9"/>
  <c r="R104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U102" i="9"/>
  <c r="T102" i="9"/>
  <c r="S102" i="9"/>
  <c r="R102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E102" i="9"/>
  <c r="D102" i="9"/>
  <c r="U101" i="9"/>
  <c r="T101" i="9"/>
  <c r="S101" i="9"/>
  <c r="R101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D101" i="9"/>
  <c r="U100" i="9"/>
  <c r="T100" i="9"/>
  <c r="S100" i="9"/>
  <c r="R100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E100" i="9"/>
  <c r="D100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U98" i="9"/>
  <c r="T98" i="9"/>
  <c r="S98" i="9"/>
  <c r="R98" i="9"/>
  <c r="Q98" i="9"/>
  <c r="P98" i="9"/>
  <c r="O98" i="9"/>
  <c r="N98" i="9"/>
  <c r="M98" i="9"/>
  <c r="L98" i="9"/>
  <c r="K98" i="9"/>
  <c r="J98" i="9"/>
  <c r="I98" i="9"/>
  <c r="H98" i="9"/>
  <c r="G98" i="9"/>
  <c r="F98" i="9"/>
  <c r="E98" i="9"/>
  <c r="D98" i="9"/>
  <c r="U97" i="9"/>
  <c r="T97" i="9"/>
  <c r="S97" i="9"/>
  <c r="R97" i="9"/>
  <c r="Q97" i="9"/>
  <c r="P97" i="9"/>
  <c r="O97" i="9"/>
  <c r="N97" i="9"/>
  <c r="M97" i="9"/>
  <c r="L97" i="9"/>
  <c r="K97" i="9"/>
  <c r="J97" i="9"/>
  <c r="I97" i="9"/>
  <c r="H97" i="9"/>
  <c r="G97" i="9"/>
  <c r="F97" i="9"/>
  <c r="E97" i="9"/>
  <c r="D97" i="9"/>
  <c r="U96" i="9"/>
  <c r="T96" i="9"/>
  <c r="S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D96" i="9"/>
  <c r="U95" i="9"/>
  <c r="T95" i="9"/>
  <c r="S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G89" i="9"/>
  <c r="F89" i="9"/>
  <c r="E89" i="9"/>
  <c r="D89" i="9"/>
  <c r="U88" i="9"/>
  <c r="T88" i="9"/>
  <c r="S88" i="9"/>
  <c r="R88" i="9"/>
  <c r="Q88" i="9"/>
  <c r="P88" i="9"/>
  <c r="O88" i="9"/>
  <c r="N88" i="9"/>
  <c r="M88" i="9"/>
  <c r="L88" i="9"/>
  <c r="K88" i="9"/>
  <c r="J88" i="9"/>
  <c r="I88" i="9"/>
  <c r="H88" i="9"/>
  <c r="G88" i="9"/>
  <c r="F88" i="9"/>
  <c r="E88" i="9"/>
  <c r="D88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U86" i="9"/>
  <c r="T86" i="9"/>
  <c r="S86" i="9"/>
  <c r="R86" i="9"/>
  <c r="Q86" i="9"/>
  <c r="P86" i="9"/>
  <c r="O86" i="9"/>
  <c r="N86" i="9"/>
  <c r="M86" i="9"/>
  <c r="L86" i="9"/>
  <c r="K86" i="9"/>
  <c r="J86" i="9"/>
  <c r="I86" i="9"/>
  <c r="H86" i="9"/>
  <c r="G86" i="9"/>
  <c r="F86" i="9"/>
  <c r="E86" i="9"/>
  <c r="D86" i="9"/>
  <c r="U85" i="9"/>
  <c r="T85" i="9"/>
  <c r="S85" i="9"/>
  <c r="R85" i="9"/>
  <c r="Q85" i="9"/>
  <c r="P85" i="9"/>
  <c r="O85" i="9"/>
  <c r="N85" i="9"/>
  <c r="M85" i="9"/>
  <c r="L85" i="9"/>
  <c r="K85" i="9"/>
  <c r="J85" i="9"/>
  <c r="I85" i="9"/>
  <c r="H85" i="9"/>
  <c r="G85" i="9"/>
  <c r="F85" i="9"/>
  <c r="E85" i="9"/>
  <c r="D85" i="9"/>
  <c r="U84" i="9"/>
  <c r="T84" i="9"/>
  <c r="S84" i="9"/>
  <c r="R84" i="9"/>
  <c r="Q84" i="9"/>
  <c r="P84" i="9"/>
  <c r="O84" i="9"/>
  <c r="N84" i="9"/>
  <c r="M84" i="9"/>
  <c r="L84" i="9"/>
  <c r="K84" i="9"/>
  <c r="J84" i="9"/>
  <c r="I84" i="9"/>
  <c r="H84" i="9"/>
  <c r="G84" i="9"/>
  <c r="F84" i="9"/>
  <c r="E84" i="9"/>
  <c r="D84" i="9"/>
  <c r="U83" i="9"/>
  <c r="T83" i="9"/>
  <c r="S83" i="9"/>
  <c r="R83" i="9"/>
  <c r="Q83" i="9"/>
  <c r="P83" i="9"/>
  <c r="O83" i="9"/>
  <c r="N83" i="9"/>
  <c r="M83" i="9"/>
  <c r="L83" i="9"/>
  <c r="K83" i="9"/>
  <c r="J83" i="9"/>
  <c r="I83" i="9"/>
  <c r="H83" i="9"/>
  <c r="G83" i="9"/>
  <c r="F83" i="9"/>
  <c r="E83" i="9"/>
  <c r="D83" i="9"/>
  <c r="E82" i="9"/>
  <c r="F82" i="9" s="1"/>
  <c r="G82" i="9" s="1"/>
  <c r="H82" i="9" s="1"/>
  <c r="I82" i="9" s="1"/>
  <c r="J82" i="9" s="1"/>
  <c r="K82" i="9" s="1"/>
  <c r="L82" i="9" s="1"/>
  <c r="M82" i="9" s="1"/>
  <c r="N82" i="9" s="1"/>
  <c r="O82" i="9" s="1"/>
  <c r="P82" i="9" s="1"/>
  <c r="Q82" i="9" s="1"/>
  <c r="R82" i="9" s="1"/>
  <c r="S82" i="9" s="1"/>
  <c r="T82" i="9" s="1"/>
  <c r="U82" i="9" s="1"/>
  <c r="V82" i="9" s="1"/>
  <c r="W82" i="9" s="1"/>
  <c r="X82" i="9" s="1"/>
  <c r="Y82" i="9" s="1"/>
  <c r="E43" i="9"/>
  <c r="F43" i="9" s="1"/>
  <c r="G43" i="9" s="1"/>
  <c r="H43" i="9" s="1"/>
  <c r="I43" i="9" s="1"/>
  <c r="J43" i="9" s="1"/>
  <c r="K43" i="9" s="1"/>
  <c r="L43" i="9" s="1"/>
  <c r="M43" i="9" s="1"/>
  <c r="N43" i="9" s="1"/>
  <c r="O43" i="9" s="1"/>
  <c r="P43" i="9" s="1"/>
  <c r="Q43" i="9" s="1"/>
  <c r="R43" i="9" s="1"/>
  <c r="S43" i="9" s="1"/>
  <c r="T43" i="9" s="1"/>
  <c r="U43" i="9" s="1"/>
  <c r="V43" i="9" s="1"/>
  <c r="W43" i="9" s="1"/>
  <c r="X43" i="9" s="1"/>
  <c r="Y43" i="9" s="1"/>
  <c r="U155" i="9"/>
  <c r="R155" i="9"/>
  <c r="O155" i="9"/>
  <c r="M155" i="9"/>
  <c r="K155" i="9"/>
  <c r="I155" i="9"/>
  <c r="H155" i="9"/>
  <c r="G155" i="9"/>
  <c r="E4" i="9"/>
  <c r="F4" i="9" s="1"/>
  <c r="G4" i="9" s="1"/>
  <c r="H4" i="9" s="1"/>
  <c r="I4" i="9" s="1"/>
  <c r="J4" i="9" s="1"/>
  <c r="K4" i="9" s="1"/>
  <c r="L4" i="9" s="1"/>
  <c r="M4" i="9" s="1"/>
  <c r="N4" i="9" s="1"/>
  <c r="O4" i="9" s="1"/>
  <c r="P4" i="9" s="1"/>
  <c r="Q4" i="9" s="1"/>
  <c r="R4" i="9" s="1"/>
  <c r="S4" i="9" s="1"/>
  <c r="T4" i="9" s="1"/>
  <c r="U4" i="9" s="1"/>
  <c r="V4" i="9" s="1"/>
  <c r="W4" i="9" s="1"/>
  <c r="X4" i="9" s="1"/>
  <c r="Y4" i="9" s="1"/>
  <c r="D130" i="7"/>
  <c r="E130" i="7"/>
  <c r="F130" i="7"/>
  <c r="G130" i="7"/>
  <c r="H130" i="7"/>
  <c r="I130" i="7"/>
  <c r="J130" i="7"/>
  <c r="K130" i="7"/>
  <c r="L130" i="7"/>
  <c r="M130" i="7"/>
  <c r="N130" i="7"/>
  <c r="O130" i="7"/>
  <c r="P130" i="7"/>
  <c r="Q130" i="7"/>
  <c r="R130" i="7"/>
  <c r="S130" i="7"/>
  <c r="T130" i="7"/>
  <c r="D131" i="7"/>
  <c r="E131" i="7"/>
  <c r="F131" i="7"/>
  <c r="G131" i="7"/>
  <c r="H131" i="7"/>
  <c r="I131" i="7"/>
  <c r="J131" i="7"/>
  <c r="K131" i="7"/>
  <c r="L131" i="7"/>
  <c r="M131" i="7"/>
  <c r="N131" i="7"/>
  <c r="O131" i="7"/>
  <c r="P131" i="7"/>
  <c r="Q131" i="7"/>
  <c r="R131" i="7"/>
  <c r="S131" i="7"/>
  <c r="T131" i="7"/>
  <c r="D132" i="7"/>
  <c r="E132" i="7"/>
  <c r="F132" i="7"/>
  <c r="G132" i="7"/>
  <c r="H132" i="7"/>
  <c r="I132" i="7"/>
  <c r="J132" i="7"/>
  <c r="K132" i="7"/>
  <c r="L132" i="7"/>
  <c r="M132" i="7"/>
  <c r="N132" i="7"/>
  <c r="O132" i="7"/>
  <c r="P132" i="7"/>
  <c r="Q132" i="7"/>
  <c r="R132" i="7"/>
  <c r="S132" i="7"/>
  <c r="T132" i="7"/>
  <c r="D133" i="7"/>
  <c r="E133" i="7"/>
  <c r="F133" i="7"/>
  <c r="G133" i="7"/>
  <c r="H133" i="7"/>
  <c r="I133" i="7"/>
  <c r="J133" i="7"/>
  <c r="K133" i="7"/>
  <c r="L133" i="7"/>
  <c r="M133" i="7"/>
  <c r="N133" i="7"/>
  <c r="O133" i="7"/>
  <c r="P133" i="7"/>
  <c r="Q133" i="7"/>
  <c r="R133" i="7"/>
  <c r="S133" i="7"/>
  <c r="T133" i="7"/>
  <c r="D134" i="7"/>
  <c r="E134" i="7"/>
  <c r="F134" i="7"/>
  <c r="G134" i="7"/>
  <c r="H134" i="7"/>
  <c r="I134" i="7"/>
  <c r="J134" i="7"/>
  <c r="K134" i="7"/>
  <c r="L134" i="7"/>
  <c r="M134" i="7"/>
  <c r="N134" i="7"/>
  <c r="O134" i="7"/>
  <c r="P134" i="7"/>
  <c r="Q134" i="7"/>
  <c r="R134" i="7"/>
  <c r="S134" i="7"/>
  <c r="T134" i="7"/>
  <c r="D135" i="7"/>
  <c r="E135" i="7"/>
  <c r="F135" i="7"/>
  <c r="G135" i="7"/>
  <c r="H135" i="7"/>
  <c r="I135" i="7"/>
  <c r="J135" i="7"/>
  <c r="K135" i="7"/>
  <c r="L135" i="7"/>
  <c r="M135" i="7"/>
  <c r="N135" i="7"/>
  <c r="O135" i="7"/>
  <c r="P135" i="7"/>
  <c r="Q135" i="7"/>
  <c r="R135" i="7"/>
  <c r="S135" i="7"/>
  <c r="T135" i="7"/>
  <c r="D136" i="7"/>
  <c r="E136" i="7"/>
  <c r="F136" i="7"/>
  <c r="G136" i="7"/>
  <c r="H136" i="7"/>
  <c r="I136" i="7"/>
  <c r="J136" i="7"/>
  <c r="K136" i="7"/>
  <c r="L136" i="7"/>
  <c r="M136" i="7"/>
  <c r="N136" i="7"/>
  <c r="O136" i="7"/>
  <c r="P136" i="7"/>
  <c r="Q136" i="7"/>
  <c r="R136" i="7"/>
  <c r="S136" i="7"/>
  <c r="T136" i="7"/>
  <c r="D137" i="7"/>
  <c r="E137" i="7"/>
  <c r="F137" i="7"/>
  <c r="G137" i="7"/>
  <c r="H137" i="7"/>
  <c r="I137" i="7"/>
  <c r="J137" i="7"/>
  <c r="K137" i="7"/>
  <c r="L137" i="7"/>
  <c r="M137" i="7"/>
  <c r="N137" i="7"/>
  <c r="O137" i="7"/>
  <c r="P137" i="7"/>
  <c r="Q137" i="7"/>
  <c r="R137" i="7"/>
  <c r="S137" i="7"/>
  <c r="T137" i="7"/>
  <c r="D138" i="7"/>
  <c r="E138" i="7"/>
  <c r="F138" i="7"/>
  <c r="G138" i="7"/>
  <c r="H138" i="7"/>
  <c r="I138" i="7"/>
  <c r="J138" i="7"/>
  <c r="K138" i="7"/>
  <c r="L138" i="7"/>
  <c r="M138" i="7"/>
  <c r="N138" i="7"/>
  <c r="O138" i="7"/>
  <c r="P138" i="7"/>
  <c r="Q138" i="7"/>
  <c r="R138" i="7"/>
  <c r="S138" i="7"/>
  <c r="T138" i="7"/>
  <c r="D139" i="7"/>
  <c r="E139" i="7"/>
  <c r="F139" i="7"/>
  <c r="G139" i="7"/>
  <c r="H139" i="7"/>
  <c r="I139" i="7"/>
  <c r="J139" i="7"/>
  <c r="K139" i="7"/>
  <c r="L139" i="7"/>
  <c r="M139" i="7"/>
  <c r="N139" i="7"/>
  <c r="O139" i="7"/>
  <c r="P139" i="7"/>
  <c r="Q139" i="7"/>
  <c r="R139" i="7"/>
  <c r="S139" i="7"/>
  <c r="T139" i="7"/>
  <c r="D140" i="7"/>
  <c r="E140" i="7"/>
  <c r="F140" i="7"/>
  <c r="G140" i="7"/>
  <c r="H140" i="7"/>
  <c r="I140" i="7"/>
  <c r="J140" i="7"/>
  <c r="K140" i="7"/>
  <c r="L140" i="7"/>
  <c r="M140" i="7"/>
  <c r="N140" i="7"/>
  <c r="O140" i="7"/>
  <c r="P140" i="7"/>
  <c r="Q140" i="7"/>
  <c r="R140" i="7"/>
  <c r="S140" i="7"/>
  <c r="T140" i="7"/>
  <c r="D141" i="7"/>
  <c r="E141" i="7"/>
  <c r="F141" i="7"/>
  <c r="G141" i="7"/>
  <c r="H141" i="7"/>
  <c r="I141" i="7"/>
  <c r="J141" i="7"/>
  <c r="K141" i="7"/>
  <c r="L141" i="7"/>
  <c r="M141" i="7"/>
  <c r="N141" i="7"/>
  <c r="O141" i="7"/>
  <c r="P141" i="7"/>
  <c r="Q141" i="7"/>
  <c r="R141" i="7"/>
  <c r="S141" i="7"/>
  <c r="T141" i="7"/>
  <c r="D142" i="7"/>
  <c r="E142" i="7"/>
  <c r="F142" i="7"/>
  <c r="G142" i="7"/>
  <c r="H142" i="7"/>
  <c r="I142" i="7"/>
  <c r="J142" i="7"/>
  <c r="K142" i="7"/>
  <c r="L142" i="7"/>
  <c r="M142" i="7"/>
  <c r="N142" i="7"/>
  <c r="O142" i="7"/>
  <c r="P142" i="7"/>
  <c r="Q142" i="7"/>
  <c r="R142" i="7"/>
  <c r="S142" i="7"/>
  <c r="T142" i="7"/>
  <c r="D143" i="7"/>
  <c r="E143" i="7"/>
  <c r="F143" i="7"/>
  <c r="G143" i="7"/>
  <c r="H143" i="7"/>
  <c r="I143" i="7"/>
  <c r="J143" i="7"/>
  <c r="K143" i="7"/>
  <c r="L143" i="7"/>
  <c r="M143" i="7"/>
  <c r="N143" i="7"/>
  <c r="O143" i="7"/>
  <c r="P143" i="7"/>
  <c r="Q143" i="7"/>
  <c r="R143" i="7"/>
  <c r="S143" i="7"/>
  <c r="T143" i="7"/>
  <c r="D144" i="7"/>
  <c r="E144" i="7"/>
  <c r="F144" i="7"/>
  <c r="G144" i="7"/>
  <c r="H144" i="7"/>
  <c r="I144" i="7"/>
  <c r="J144" i="7"/>
  <c r="K144" i="7"/>
  <c r="L144" i="7"/>
  <c r="M144" i="7"/>
  <c r="N144" i="7"/>
  <c r="O144" i="7"/>
  <c r="P144" i="7"/>
  <c r="Q144" i="7"/>
  <c r="R144" i="7"/>
  <c r="S144" i="7"/>
  <c r="T144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Q145" i="7"/>
  <c r="R145" i="7"/>
  <c r="S145" i="7"/>
  <c r="T145" i="7"/>
  <c r="D146" i="7"/>
  <c r="E146" i="7"/>
  <c r="F146" i="7"/>
  <c r="G146" i="7"/>
  <c r="H146" i="7"/>
  <c r="I146" i="7"/>
  <c r="J146" i="7"/>
  <c r="K146" i="7"/>
  <c r="L146" i="7"/>
  <c r="M146" i="7"/>
  <c r="N146" i="7"/>
  <c r="O146" i="7"/>
  <c r="P146" i="7"/>
  <c r="Q146" i="7"/>
  <c r="R146" i="7"/>
  <c r="S146" i="7"/>
  <c r="T146" i="7"/>
  <c r="D147" i="7"/>
  <c r="E147" i="7"/>
  <c r="F147" i="7"/>
  <c r="G147" i="7"/>
  <c r="H147" i="7"/>
  <c r="I147" i="7"/>
  <c r="J147" i="7"/>
  <c r="K147" i="7"/>
  <c r="L147" i="7"/>
  <c r="M147" i="7"/>
  <c r="N147" i="7"/>
  <c r="O147" i="7"/>
  <c r="P147" i="7"/>
  <c r="Q147" i="7"/>
  <c r="R147" i="7"/>
  <c r="S147" i="7"/>
  <c r="T147" i="7"/>
  <c r="D148" i="7"/>
  <c r="E148" i="7"/>
  <c r="F148" i="7"/>
  <c r="G148" i="7"/>
  <c r="H148" i="7"/>
  <c r="I148" i="7"/>
  <c r="J148" i="7"/>
  <c r="K148" i="7"/>
  <c r="L148" i="7"/>
  <c r="M148" i="7"/>
  <c r="N148" i="7"/>
  <c r="O148" i="7"/>
  <c r="P148" i="7"/>
  <c r="Q148" i="7"/>
  <c r="R148" i="7"/>
  <c r="S148" i="7"/>
  <c r="T148" i="7"/>
  <c r="D149" i="7"/>
  <c r="E149" i="7"/>
  <c r="F149" i="7"/>
  <c r="G149" i="7"/>
  <c r="H149" i="7"/>
  <c r="I149" i="7"/>
  <c r="J149" i="7"/>
  <c r="K149" i="7"/>
  <c r="L149" i="7"/>
  <c r="M149" i="7"/>
  <c r="N149" i="7"/>
  <c r="O149" i="7"/>
  <c r="P149" i="7"/>
  <c r="Q149" i="7"/>
  <c r="R149" i="7"/>
  <c r="S149" i="7"/>
  <c r="T149" i="7"/>
  <c r="U149" i="7"/>
  <c r="U148" i="7"/>
  <c r="U147" i="7"/>
  <c r="U146" i="7"/>
  <c r="U145" i="7"/>
  <c r="U144" i="7"/>
  <c r="U143" i="7"/>
  <c r="U142" i="7"/>
  <c r="U141" i="7"/>
  <c r="U140" i="7"/>
  <c r="U139" i="7"/>
  <c r="U138" i="7"/>
  <c r="U137" i="7"/>
  <c r="U136" i="7"/>
  <c r="U135" i="7"/>
  <c r="U134" i="7"/>
  <c r="U133" i="7"/>
  <c r="U132" i="7"/>
  <c r="U131" i="7"/>
  <c r="U130" i="7"/>
  <c r="U225" i="8"/>
  <c r="V200" i="8"/>
  <c r="W200" i="8"/>
  <c r="V201" i="8"/>
  <c r="W201" i="8"/>
  <c r="V202" i="8"/>
  <c r="W202" i="8"/>
  <c r="V203" i="8"/>
  <c r="W203" i="8"/>
  <c r="V204" i="8"/>
  <c r="W204" i="8"/>
  <c r="V205" i="8"/>
  <c r="W205" i="8"/>
  <c r="V206" i="8"/>
  <c r="W206" i="8"/>
  <c r="V207" i="8"/>
  <c r="W207" i="8"/>
  <c r="V208" i="8"/>
  <c r="W208" i="8"/>
  <c r="V209" i="8"/>
  <c r="W209" i="8"/>
  <c r="V210" i="8"/>
  <c r="W210" i="8"/>
  <c r="V211" i="8"/>
  <c r="W211" i="8"/>
  <c r="V212" i="8"/>
  <c r="W212" i="8"/>
  <c r="V213" i="8"/>
  <c r="W213" i="8"/>
  <c r="V214" i="8"/>
  <c r="W214" i="8"/>
  <c r="V215" i="8"/>
  <c r="W215" i="8"/>
  <c r="V216" i="8"/>
  <c r="W216" i="8"/>
  <c r="V217" i="8"/>
  <c r="W217" i="8"/>
  <c r="V218" i="8"/>
  <c r="W218" i="8"/>
  <c r="V219" i="8"/>
  <c r="W219" i="8"/>
  <c r="V220" i="8"/>
  <c r="W220" i="8"/>
  <c r="V221" i="8"/>
  <c r="W221" i="8"/>
  <c r="V222" i="8"/>
  <c r="W222" i="8"/>
  <c r="V223" i="8"/>
  <c r="W223" i="8"/>
  <c r="V224" i="8"/>
  <c r="W224" i="8"/>
  <c r="V225" i="8"/>
  <c r="W225" i="8"/>
  <c r="V226" i="8"/>
  <c r="W226" i="8"/>
  <c r="V227" i="8"/>
  <c r="W227" i="8"/>
  <c r="V228" i="8"/>
  <c r="W228" i="8"/>
  <c r="V229" i="8"/>
  <c r="W229" i="8"/>
  <c r="V230" i="8"/>
  <c r="W230" i="8"/>
  <c r="V231" i="8"/>
  <c r="W231" i="8"/>
  <c r="V233" i="8"/>
  <c r="W233" i="8"/>
  <c r="X233" i="8"/>
  <c r="X231" i="8"/>
  <c r="X230" i="8"/>
  <c r="X229" i="8"/>
  <c r="X228" i="8"/>
  <c r="X227" i="8"/>
  <c r="X226" i="8"/>
  <c r="X225" i="8"/>
  <c r="X224" i="8"/>
  <c r="X223" i="8"/>
  <c r="X222" i="8"/>
  <c r="X221" i="8"/>
  <c r="X220" i="8"/>
  <c r="X219" i="8"/>
  <c r="X218" i="8"/>
  <c r="X217" i="8"/>
  <c r="X216" i="8"/>
  <c r="X215" i="8"/>
  <c r="X214" i="8"/>
  <c r="X213" i="8"/>
  <c r="X212" i="8"/>
  <c r="X211" i="8"/>
  <c r="X210" i="8"/>
  <c r="X209" i="8"/>
  <c r="X208" i="8"/>
  <c r="X207" i="8"/>
  <c r="X206" i="8"/>
  <c r="X205" i="8"/>
  <c r="X203" i="8"/>
  <c r="X202" i="8"/>
  <c r="X201" i="8"/>
  <c r="X200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T143" i="8"/>
  <c r="U143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J155" i="8"/>
  <c r="P155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P116" i="8"/>
  <c r="W44" i="8"/>
  <c r="X44" i="8"/>
  <c r="W45" i="8"/>
  <c r="X45" i="8"/>
  <c r="W46" i="8"/>
  <c r="X46" i="8"/>
  <c r="W47" i="8"/>
  <c r="X47" i="8"/>
  <c r="W48" i="8"/>
  <c r="X48" i="8"/>
  <c r="W49" i="8"/>
  <c r="X49" i="8"/>
  <c r="W50" i="8"/>
  <c r="X50" i="8"/>
  <c r="W51" i="8"/>
  <c r="X51" i="8"/>
  <c r="W52" i="8"/>
  <c r="X52" i="8"/>
  <c r="W53" i="8"/>
  <c r="X53" i="8"/>
  <c r="W54" i="8"/>
  <c r="X54" i="8"/>
  <c r="W55" i="8"/>
  <c r="X55" i="8"/>
  <c r="W56" i="8"/>
  <c r="X56" i="8"/>
  <c r="W57" i="8"/>
  <c r="X57" i="8"/>
  <c r="W58" i="8"/>
  <c r="X58" i="8"/>
  <c r="W59" i="8"/>
  <c r="X59" i="8"/>
  <c r="W60" i="8"/>
  <c r="X60" i="8"/>
  <c r="W61" i="8"/>
  <c r="X61" i="8"/>
  <c r="W62" i="8"/>
  <c r="X62" i="8"/>
  <c r="W63" i="8"/>
  <c r="X63" i="8"/>
  <c r="W64" i="8"/>
  <c r="X64" i="8"/>
  <c r="W65" i="8"/>
  <c r="X65" i="8"/>
  <c r="W66" i="8"/>
  <c r="X66" i="8"/>
  <c r="W67" i="8"/>
  <c r="X67" i="8"/>
  <c r="W68" i="8"/>
  <c r="X68" i="8"/>
  <c r="W69" i="8"/>
  <c r="X69" i="8"/>
  <c r="W70" i="8"/>
  <c r="X70" i="8"/>
  <c r="W71" i="8"/>
  <c r="X71" i="8"/>
  <c r="W72" i="8"/>
  <c r="X72" i="8"/>
  <c r="W73" i="8"/>
  <c r="X73" i="8"/>
  <c r="W74" i="8"/>
  <c r="X74" i="8"/>
  <c r="W75" i="8"/>
  <c r="X75" i="8"/>
  <c r="W76" i="8"/>
  <c r="W154" i="8" s="1"/>
  <c r="X76" i="8"/>
  <c r="Y115" i="8" s="1"/>
  <c r="W77" i="8"/>
  <c r="X77" i="8"/>
  <c r="V77" i="8"/>
  <c r="V76" i="8"/>
  <c r="V154" i="8" s="1"/>
  <c r="V75" i="8"/>
  <c r="V74" i="8"/>
  <c r="V73" i="8"/>
  <c r="V72" i="8"/>
  <c r="V71" i="8"/>
  <c r="V70" i="8"/>
  <c r="V69" i="8"/>
  <c r="V68" i="8"/>
  <c r="V67" i="8"/>
  <c r="V66" i="8"/>
  <c r="V65" i="8"/>
  <c r="V64" i="8"/>
  <c r="V63" i="8"/>
  <c r="V62" i="8"/>
  <c r="V61" i="8"/>
  <c r="V60" i="8"/>
  <c r="V59" i="8"/>
  <c r="V58" i="8"/>
  <c r="V57" i="8"/>
  <c r="V56" i="8"/>
  <c r="V55" i="8"/>
  <c r="V54" i="8"/>
  <c r="V53" i="8"/>
  <c r="V52" i="8"/>
  <c r="V51" i="8"/>
  <c r="V50" i="8"/>
  <c r="V49" i="8"/>
  <c r="V48" i="8"/>
  <c r="V47" i="8"/>
  <c r="V46" i="8"/>
  <c r="V45" i="8"/>
  <c r="V44" i="8"/>
  <c r="V36" i="8"/>
  <c r="V35" i="8"/>
  <c r="V34" i="8"/>
  <c r="V33" i="8"/>
  <c r="V31" i="8"/>
  <c r="V30" i="8"/>
  <c r="V29" i="8"/>
  <c r="V28" i="8"/>
  <c r="V26" i="8"/>
  <c r="V25" i="8"/>
  <c r="V24" i="8"/>
  <c r="V23" i="8"/>
  <c r="V22" i="8"/>
  <c r="V21" i="8"/>
  <c r="V20" i="8"/>
  <c r="V19" i="8"/>
  <c r="V18" i="8"/>
  <c r="V15" i="8"/>
  <c r="V14" i="8"/>
  <c r="V13" i="8"/>
  <c r="V12" i="8"/>
  <c r="V11" i="8"/>
  <c r="V10" i="8"/>
  <c r="V9" i="8"/>
  <c r="V7" i="8"/>
  <c r="V6" i="8"/>
  <c r="X148" i="9" l="1"/>
  <c r="L204" i="8"/>
  <c r="U209" i="8"/>
  <c r="M203" i="8"/>
  <c r="H116" i="8"/>
  <c r="M210" i="8"/>
  <c r="M228" i="8"/>
  <c r="M217" i="8"/>
  <c r="M214" i="8"/>
  <c r="M225" i="8"/>
  <c r="M209" i="8"/>
  <c r="G206" i="8"/>
  <c r="G231" i="8"/>
  <c r="G213" i="8"/>
  <c r="G233" i="8"/>
  <c r="M227" i="8"/>
  <c r="M201" i="8"/>
  <c r="M219" i="8"/>
  <c r="M218" i="8"/>
  <c r="M230" i="8"/>
  <c r="M202" i="8"/>
  <c r="M215" i="8"/>
  <c r="M206" i="8"/>
  <c r="E225" i="8"/>
  <c r="G217" i="8"/>
  <c r="G216" i="8"/>
  <c r="G218" i="8"/>
  <c r="G212" i="8"/>
  <c r="M211" i="8"/>
  <c r="M222" i="8"/>
  <c r="M229" i="8"/>
  <c r="M204" i="8"/>
  <c r="M205" i="8"/>
  <c r="M226" i="8"/>
  <c r="M216" i="8"/>
  <c r="M207" i="8"/>
  <c r="M224" i="8"/>
  <c r="G209" i="8"/>
  <c r="G227" i="8"/>
  <c r="G202" i="8"/>
  <c r="G226" i="8"/>
  <c r="M200" i="8"/>
  <c r="S155" i="9"/>
  <c r="S116" i="9"/>
  <c r="R203" i="9"/>
  <c r="R213" i="9"/>
  <c r="R226" i="9"/>
  <c r="R208" i="9"/>
  <c r="R219" i="9"/>
  <c r="R215" i="9"/>
  <c r="R228" i="9"/>
  <c r="R230" i="9"/>
  <c r="U213" i="8"/>
  <c r="U201" i="8"/>
  <c r="U217" i="8"/>
  <c r="T116" i="9"/>
  <c r="R220" i="9"/>
  <c r="R217" i="9"/>
  <c r="R201" i="9"/>
  <c r="R209" i="9"/>
  <c r="R216" i="9"/>
  <c r="R212" i="9"/>
  <c r="R206" i="9"/>
  <c r="N211" i="8"/>
  <c r="U229" i="8"/>
  <c r="U205" i="8"/>
  <c r="U221" i="8"/>
  <c r="Q155" i="9"/>
  <c r="Q194" i="9" s="1"/>
  <c r="R200" i="9"/>
  <c r="R225" i="9"/>
  <c r="R202" i="9"/>
  <c r="R224" i="9"/>
  <c r="R218" i="9"/>
  <c r="R221" i="9"/>
  <c r="R214" i="9"/>
  <c r="R233" i="9"/>
  <c r="R211" i="9"/>
  <c r="W25" i="10"/>
  <c r="X25" i="10"/>
  <c r="F155" i="8"/>
  <c r="U202" i="8"/>
  <c r="U206" i="8"/>
  <c r="U210" i="8"/>
  <c r="U214" i="8"/>
  <c r="U218" i="8"/>
  <c r="U222" i="8"/>
  <c r="U226" i="8"/>
  <c r="U230" i="8"/>
  <c r="D116" i="9"/>
  <c r="W17" i="11"/>
  <c r="X17" i="11"/>
  <c r="E220" i="8"/>
  <c r="L233" i="8"/>
  <c r="U203" i="8"/>
  <c r="U207" i="8"/>
  <c r="U211" i="8"/>
  <c r="U215" i="8"/>
  <c r="U219" i="8"/>
  <c r="U223" i="8"/>
  <c r="U227" i="8"/>
  <c r="U231" i="8"/>
  <c r="W19" i="11"/>
  <c r="X19" i="11"/>
  <c r="L201" i="8"/>
  <c r="T193" i="8"/>
  <c r="L193" i="8"/>
  <c r="U200" i="8"/>
  <c r="U204" i="8"/>
  <c r="U208" i="8"/>
  <c r="U212" i="8"/>
  <c r="U216" i="8"/>
  <c r="U220" i="8"/>
  <c r="U224" i="8"/>
  <c r="U228" i="8"/>
  <c r="E224" i="8"/>
  <c r="L205" i="8"/>
  <c r="X154" i="8"/>
  <c r="Y193" i="8" s="1"/>
  <c r="X142" i="9"/>
  <c r="X138" i="9"/>
  <c r="X132" i="9"/>
  <c r="X128" i="9"/>
  <c r="X78" i="9"/>
  <c r="X141" i="9"/>
  <c r="N116" i="8"/>
  <c r="N216" i="8"/>
  <c r="G116" i="8"/>
  <c r="U155" i="8"/>
  <c r="G155" i="8"/>
  <c r="G219" i="8"/>
  <c r="G205" i="8"/>
  <c r="G208" i="8"/>
  <c r="G225" i="8"/>
  <c r="G229" i="8"/>
  <c r="G228" i="8"/>
  <c r="G204" i="8"/>
  <c r="E225" i="9"/>
  <c r="W126" i="8"/>
  <c r="S155" i="8"/>
  <c r="G223" i="8"/>
  <c r="G214" i="8"/>
  <c r="G221" i="8"/>
  <c r="G207" i="8"/>
  <c r="G215" i="8"/>
  <c r="G224" i="8"/>
  <c r="G230" i="8"/>
  <c r="E219" i="9"/>
  <c r="G211" i="8"/>
  <c r="G200" i="8"/>
  <c r="R155" i="8"/>
  <c r="J177" i="9"/>
  <c r="R177" i="9"/>
  <c r="F179" i="9"/>
  <c r="N179" i="9"/>
  <c r="J181" i="9"/>
  <c r="E210" i="9"/>
  <c r="V136" i="9"/>
  <c r="V175" i="9" s="1"/>
  <c r="E214" i="9"/>
  <c r="E224" i="9"/>
  <c r="E229" i="9"/>
  <c r="E226" i="9"/>
  <c r="U116" i="8"/>
  <c r="E212" i="9"/>
  <c r="E216" i="9"/>
  <c r="E208" i="9"/>
  <c r="E221" i="9"/>
  <c r="E217" i="9"/>
  <c r="E201" i="9"/>
  <c r="E218" i="9"/>
  <c r="E233" i="9"/>
  <c r="N155" i="8"/>
  <c r="N194" i="8" s="1"/>
  <c r="E116" i="9"/>
  <c r="E200" i="9"/>
  <c r="E223" i="9"/>
  <c r="E220" i="9"/>
  <c r="E213" i="9"/>
  <c r="E206" i="9"/>
  <c r="E230" i="9"/>
  <c r="E202" i="9"/>
  <c r="E228" i="9"/>
  <c r="O116" i="8"/>
  <c r="F116" i="9"/>
  <c r="E205" i="9"/>
  <c r="E231" i="9"/>
  <c r="E204" i="9"/>
  <c r="E207" i="9"/>
  <c r="E215" i="9"/>
  <c r="E209" i="9"/>
  <c r="E203" i="9"/>
  <c r="N224" i="8"/>
  <c r="N204" i="8"/>
  <c r="X126" i="9"/>
  <c r="N214" i="8"/>
  <c r="N223" i="8"/>
  <c r="J116" i="8"/>
  <c r="T162" i="8"/>
  <c r="L162" i="8"/>
  <c r="N161" i="8"/>
  <c r="F161" i="8"/>
  <c r="S186" i="8"/>
  <c r="K186" i="8"/>
  <c r="X107" i="9"/>
  <c r="X103" i="9"/>
  <c r="W95" i="9"/>
  <c r="K116" i="8"/>
  <c r="V193" i="9"/>
  <c r="V142" i="9"/>
  <c r="V181" i="9" s="1"/>
  <c r="T155" i="8"/>
  <c r="K155" i="8"/>
  <c r="K194" i="8" s="1"/>
  <c r="W87" i="9"/>
  <c r="Q211" i="8"/>
  <c r="N229" i="8"/>
  <c r="N205" i="8"/>
  <c r="E227" i="9"/>
  <c r="X113" i="9"/>
  <c r="X105" i="9"/>
  <c r="X101" i="9"/>
  <c r="X97" i="9"/>
  <c r="X93" i="9"/>
  <c r="X89" i="9"/>
  <c r="Q116" i="9"/>
  <c r="N208" i="8"/>
  <c r="X140" i="9"/>
  <c r="X136" i="9"/>
  <c r="N201" i="8"/>
  <c r="V130" i="9"/>
  <c r="X124" i="9"/>
  <c r="N200" i="8"/>
  <c r="N231" i="8"/>
  <c r="X95" i="9"/>
  <c r="W146" i="9"/>
  <c r="X185" i="9" s="1"/>
  <c r="V129" i="9"/>
  <c r="V168" i="9" s="1"/>
  <c r="K211" i="8"/>
  <c r="I116" i="8"/>
  <c r="U192" i="8"/>
  <c r="M192" i="8"/>
  <c r="E192" i="8"/>
  <c r="I186" i="8"/>
  <c r="S185" i="8"/>
  <c r="K185" i="8"/>
  <c r="O183" i="8"/>
  <c r="G183" i="8"/>
  <c r="Q193" i="8"/>
  <c r="I193" i="8"/>
  <c r="O162" i="8"/>
  <c r="G162" i="8"/>
  <c r="Q161" i="8"/>
  <c r="I161" i="8"/>
  <c r="P116" i="9"/>
  <c r="V147" i="9"/>
  <c r="V186" i="9" s="1"/>
  <c r="L212" i="8"/>
  <c r="L226" i="8"/>
  <c r="L230" i="8"/>
  <c r="L228" i="8"/>
  <c r="O155" i="8"/>
  <c r="P194" i="8" s="1"/>
  <c r="V139" i="9"/>
  <c r="V178" i="9" s="1"/>
  <c r="L227" i="8"/>
  <c r="L216" i="8"/>
  <c r="L220" i="8"/>
  <c r="L215" i="8"/>
  <c r="V131" i="9"/>
  <c r="V170" i="9" s="1"/>
  <c r="L203" i="8"/>
  <c r="L224" i="8"/>
  <c r="L214" i="8"/>
  <c r="L223" i="8"/>
  <c r="J155" i="9"/>
  <c r="K194" i="9" s="1"/>
  <c r="W143" i="9"/>
  <c r="L200" i="8"/>
  <c r="L208" i="8"/>
  <c r="L206" i="8"/>
  <c r="L217" i="8"/>
  <c r="M116" i="8"/>
  <c r="L116" i="8"/>
  <c r="L155" i="8"/>
  <c r="M194" i="8" s="1"/>
  <c r="J116" i="9"/>
  <c r="V123" i="9"/>
  <c r="V162" i="9" s="1"/>
  <c r="L222" i="8"/>
  <c r="L210" i="8"/>
  <c r="L231" i="8"/>
  <c r="L229" i="8"/>
  <c r="K116" i="9"/>
  <c r="R181" i="9"/>
  <c r="F183" i="9"/>
  <c r="N183" i="9"/>
  <c r="J185" i="9"/>
  <c r="R185" i="9"/>
  <c r="F187" i="9"/>
  <c r="N187" i="9"/>
  <c r="J189" i="9"/>
  <c r="R189" i="9"/>
  <c r="F191" i="9"/>
  <c r="N191" i="9"/>
  <c r="J193" i="9"/>
  <c r="R193" i="9"/>
  <c r="L211" i="8"/>
  <c r="L219" i="8"/>
  <c r="L202" i="8"/>
  <c r="L213" i="8"/>
  <c r="L225" i="8"/>
  <c r="T175" i="8"/>
  <c r="L175" i="8"/>
  <c r="N174" i="8"/>
  <c r="F174" i="8"/>
  <c r="T171" i="8"/>
  <c r="L171" i="8"/>
  <c r="T167" i="8"/>
  <c r="L167" i="8"/>
  <c r="W92" i="9"/>
  <c r="L218" i="8"/>
  <c r="L209" i="8"/>
  <c r="L221" i="8"/>
  <c r="N206" i="8"/>
  <c r="X85" i="8"/>
  <c r="R190" i="8"/>
  <c r="J190" i="8"/>
  <c r="T189" i="8"/>
  <c r="L189" i="8"/>
  <c r="P187" i="8"/>
  <c r="H187" i="8"/>
  <c r="T181" i="8"/>
  <c r="L181" i="8"/>
  <c r="N180" i="8"/>
  <c r="F180" i="8"/>
  <c r="T177" i="8"/>
  <c r="L177" i="8"/>
  <c r="N176" i="8"/>
  <c r="F176" i="8"/>
  <c r="T169" i="8"/>
  <c r="L169" i="8"/>
  <c r="T165" i="8"/>
  <c r="L165" i="8"/>
  <c r="W88" i="8"/>
  <c r="O179" i="8"/>
  <c r="G179" i="8"/>
  <c r="V148" i="9"/>
  <c r="V187" i="9" s="1"/>
  <c r="W8" i="9"/>
  <c r="W5" i="9" s="1"/>
  <c r="W112" i="8"/>
  <c r="W104" i="8"/>
  <c r="X83" i="9"/>
  <c r="I155" i="8"/>
  <c r="J194" i="8" s="1"/>
  <c r="R164" i="8"/>
  <c r="J164" i="8"/>
  <c r="X8" i="8"/>
  <c r="X5" i="8" s="1"/>
  <c r="X123" i="9"/>
  <c r="X129" i="9"/>
  <c r="M190" i="8"/>
  <c r="E190" i="8"/>
  <c r="Q188" i="8"/>
  <c r="I188" i="8"/>
  <c r="S187" i="8"/>
  <c r="K187" i="8"/>
  <c r="Q184" i="8"/>
  <c r="I184" i="8"/>
  <c r="O181" i="8"/>
  <c r="G181" i="8"/>
  <c r="O177" i="8"/>
  <c r="G177" i="8"/>
  <c r="V137" i="9"/>
  <c r="V176" i="9" s="1"/>
  <c r="G171" i="9"/>
  <c r="I174" i="9"/>
  <c r="Q174" i="9"/>
  <c r="E176" i="9"/>
  <c r="M176" i="9"/>
  <c r="U176" i="9"/>
  <c r="S174" i="8"/>
  <c r="K174" i="8"/>
  <c r="Q171" i="8"/>
  <c r="I171" i="8"/>
  <c r="S170" i="8"/>
  <c r="K170" i="8"/>
  <c r="M169" i="8"/>
  <c r="E169" i="8"/>
  <c r="Q167" i="8"/>
  <c r="I167" i="8"/>
  <c r="S166" i="8"/>
  <c r="K166" i="8"/>
  <c r="M165" i="8"/>
  <c r="E165" i="8"/>
  <c r="O164" i="8"/>
  <c r="G164" i="8"/>
  <c r="I163" i="9"/>
  <c r="Q163" i="9"/>
  <c r="U165" i="9"/>
  <c r="V137" i="8"/>
  <c r="V176" i="8" s="1"/>
  <c r="W91" i="9"/>
  <c r="G174" i="9"/>
  <c r="O174" i="9"/>
  <c r="K176" i="9"/>
  <c r="S176" i="9"/>
  <c r="H177" i="9"/>
  <c r="P177" i="9"/>
  <c r="L179" i="9"/>
  <c r="T179" i="9"/>
  <c r="J180" i="9"/>
  <c r="R180" i="9"/>
  <c r="H181" i="9"/>
  <c r="P181" i="9"/>
  <c r="L183" i="9"/>
  <c r="T183" i="9"/>
  <c r="J184" i="9"/>
  <c r="R184" i="9"/>
  <c r="H185" i="9"/>
  <c r="P185" i="9"/>
  <c r="L187" i="9"/>
  <c r="T187" i="9"/>
  <c r="J188" i="9"/>
  <c r="R188" i="9"/>
  <c r="H189" i="9"/>
  <c r="P189" i="9"/>
  <c r="L191" i="9"/>
  <c r="T191" i="9"/>
  <c r="J192" i="9"/>
  <c r="R192" i="9"/>
  <c r="H193" i="9"/>
  <c r="W107" i="9"/>
  <c r="X98" i="9"/>
  <c r="E217" i="8"/>
  <c r="E204" i="8"/>
  <c r="E203" i="8"/>
  <c r="E212" i="8"/>
  <c r="X109" i="8"/>
  <c r="F116" i="8"/>
  <c r="Q155" i="8"/>
  <c r="R193" i="8"/>
  <c r="J193" i="8"/>
  <c r="N191" i="8"/>
  <c r="F191" i="8"/>
  <c r="P190" i="8"/>
  <c r="H190" i="8"/>
  <c r="R189" i="8"/>
  <c r="J189" i="8"/>
  <c r="T188" i="8"/>
  <c r="L188" i="8"/>
  <c r="T184" i="8"/>
  <c r="L184" i="8"/>
  <c r="P182" i="8"/>
  <c r="H182" i="8"/>
  <c r="R181" i="8"/>
  <c r="J181" i="8"/>
  <c r="T180" i="8"/>
  <c r="V146" i="9"/>
  <c r="V185" i="9" s="1"/>
  <c r="E205" i="8"/>
  <c r="E230" i="8"/>
  <c r="E215" i="8"/>
  <c r="E233" i="8"/>
  <c r="E202" i="8"/>
  <c r="E226" i="8"/>
  <c r="E207" i="8"/>
  <c r="E206" i="8"/>
  <c r="S188" i="8"/>
  <c r="K188" i="8"/>
  <c r="V124" i="8"/>
  <c r="V163" i="8" s="1"/>
  <c r="H168" i="9"/>
  <c r="P168" i="9"/>
  <c r="E169" i="9"/>
  <c r="M169" i="9"/>
  <c r="U169" i="9"/>
  <c r="K170" i="9"/>
  <c r="S170" i="9"/>
  <c r="V124" i="9"/>
  <c r="V163" i="9" s="1"/>
  <c r="X131" i="9"/>
  <c r="X127" i="9"/>
  <c r="E222" i="8"/>
  <c r="S211" i="8"/>
  <c r="E218" i="8"/>
  <c r="E229" i="8"/>
  <c r="E208" i="8"/>
  <c r="E201" i="8"/>
  <c r="H155" i="8"/>
  <c r="W109" i="9"/>
  <c r="S116" i="8"/>
  <c r="V126" i="9"/>
  <c r="V165" i="9" s="1"/>
  <c r="V27" i="9"/>
  <c r="V144" i="9" s="1"/>
  <c r="V183" i="9" s="1"/>
  <c r="W152" i="9"/>
  <c r="W132" i="9"/>
  <c r="W128" i="9"/>
  <c r="E227" i="8"/>
  <c r="E231" i="8"/>
  <c r="E214" i="8"/>
  <c r="E210" i="8"/>
  <c r="T116" i="8"/>
  <c r="R116" i="8"/>
  <c r="E155" i="8"/>
  <c r="F194" i="8" s="1"/>
  <c r="N193" i="8"/>
  <c r="F193" i="8"/>
  <c r="P192" i="8"/>
  <c r="H192" i="8"/>
  <c r="R191" i="8"/>
  <c r="J191" i="8"/>
  <c r="N189" i="8"/>
  <c r="F189" i="8"/>
  <c r="T186" i="8"/>
  <c r="L186" i="8"/>
  <c r="R183" i="8"/>
  <c r="J183" i="8"/>
  <c r="T182" i="8"/>
  <c r="L182" i="8"/>
  <c r="P180" i="8"/>
  <c r="H180" i="8"/>
  <c r="R179" i="8"/>
  <c r="J179" i="8"/>
  <c r="T178" i="8"/>
  <c r="L178" i="8"/>
  <c r="U170" i="8"/>
  <c r="M170" i="8"/>
  <c r="E170" i="8"/>
  <c r="O169" i="8"/>
  <c r="G169" i="8"/>
  <c r="U166" i="8"/>
  <c r="M166" i="8"/>
  <c r="E166" i="8"/>
  <c r="O165" i="8"/>
  <c r="G165" i="8"/>
  <c r="T163" i="8"/>
  <c r="L163" i="8"/>
  <c r="G162" i="9"/>
  <c r="O162" i="9"/>
  <c r="E211" i="8"/>
  <c r="E209" i="8"/>
  <c r="E221" i="8"/>
  <c r="E213" i="8"/>
  <c r="E219" i="8"/>
  <c r="E223" i="8"/>
  <c r="E228" i="8"/>
  <c r="E200" i="8"/>
  <c r="L180" i="8"/>
  <c r="P178" i="8"/>
  <c r="H178" i="8"/>
  <c r="R177" i="8"/>
  <c r="J177" i="8"/>
  <c r="O175" i="8"/>
  <c r="G175" i="8"/>
  <c r="S173" i="8"/>
  <c r="K173" i="8"/>
  <c r="U172" i="8"/>
  <c r="M172" i="8"/>
  <c r="E172" i="8"/>
  <c r="O171" i="8"/>
  <c r="G171" i="8"/>
  <c r="U168" i="8"/>
  <c r="M168" i="8"/>
  <c r="E168" i="8"/>
  <c r="O167" i="8"/>
  <c r="G167" i="8"/>
  <c r="Q166" i="8"/>
  <c r="I166" i="8"/>
  <c r="N164" i="8"/>
  <c r="F164" i="8"/>
  <c r="P163" i="8"/>
  <c r="H163" i="8"/>
  <c r="R162" i="8"/>
  <c r="J162" i="8"/>
  <c r="T161" i="8"/>
  <c r="L161" i="8"/>
  <c r="F168" i="9"/>
  <c r="K169" i="9"/>
  <c r="S169" i="9"/>
  <c r="S200" i="8"/>
  <c r="Q189" i="8"/>
  <c r="I189" i="8"/>
  <c r="M187" i="8"/>
  <c r="E187" i="8"/>
  <c r="O186" i="8"/>
  <c r="G186" i="8"/>
  <c r="S180" i="8"/>
  <c r="K180" i="8"/>
  <c r="T176" i="8"/>
  <c r="L176" i="8"/>
  <c r="P174" i="8"/>
  <c r="H174" i="8"/>
  <c r="P170" i="8"/>
  <c r="H170" i="8"/>
  <c r="P166" i="8"/>
  <c r="H166" i="8"/>
  <c r="T164" i="8"/>
  <c r="L164" i="8"/>
  <c r="R192" i="8"/>
  <c r="J192" i="8"/>
  <c r="T191" i="8"/>
  <c r="L191" i="8"/>
  <c r="P185" i="8"/>
  <c r="H185" i="8"/>
  <c r="T183" i="8"/>
  <c r="L183" i="8"/>
  <c r="N182" i="8"/>
  <c r="F182" i="8"/>
  <c r="T179" i="8"/>
  <c r="L179" i="8"/>
  <c r="N178" i="8"/>
  <c r="F178" i="8"/>
  <c r="S176" i="8"/>
  <c r="K176" i="8"/>
  <c r="Q173" i="8"/>
  <c r="I173" i="8"/>
  <c r="S172" i="8"/>
  <c r="K172" i="8"/>
  <c r="M171" i="8"/>
  <c r="E171" i="8"/>
  <c r="Q169" i="8"/>
  <c r="I169" i="8"/>
  <c r="S168" i="8"/>
  <c r="K168" i="8"/>
  <c r="M167" i="8"/>
  <c r="E167" i="8"/>
  <c r="Q165" i="8"/>
  <c r="I165" i="8"/>
  <c r="N163" i="8"/>
  <c r="F163" i="8"/>
  <c r="P162" i="8"/>
  <c r="H162" i="8"/>
  <c r="R161" i="8"/>
  <c r="J161" i="8"/>
  <c r="Q200" i="8"/>
  <c r="N225" i="8"/>
  <c r="N226" i="8"/>
  <c r="N215" i="8"/>
  <c r="N233" i="8"/>
  <c r="K163" i="9"/>
  <c r="S163" i="9"/>
  <c r="I164" i="9"/>
  <c r="Q164" i="9"/>
  <c r="G165" i="9"/>
  <c r="O165" i="9"/>
  <c r="K167" i="9"/>
  <c r="J200" i="8"/>
  <c r="N212" i="8"/>
  <c r="N228" i="8"/>
  <c r="N217" i="8"/>
  <c r="N207" i="8"/>
  <c r="Q191" i="8"/>
  <c r="I191" i="8"/>
  <c r="O188" i="8"/>
  <c r="G188" i="8"/>
  <c r="U185" i="8"/>
  <c r="M185" i="8"/>
  <c r="E185" i="8"/>
  <c r="O184" i="8"/>
  <c r="G184" i="8"/>
  <c r="S182" i="8"/>
  <c r="K182" i="8"/>
  <c r="S178" i="8"/>
  <c r="K178" i="8"/>
  <c r="P176" i="8"/>
  <c r="H176" i="8"/>
  <c r="R175" i="8"/>
  <c r="J175" i="8"/>
  <c r="T174" i="8"/>
  <c r="L174" i="8"/>
  <c r="N173" i="8"/>
  <c r="F173" i="8"/>
  <c r="P172" i="8"/>
  <c r="H172" i="8"/>
  <c r="P168" i="8"/>
  <c r="H168" i="8"/>
  <c r="P164" i="8"/>
  <c r="H164" i="8"/>
  <c r="S163" i="8"/>
  <c r="K163" i="8"/>
  <c r="N162" i="8"/>
  <c r="F162" i="8"/>
  <c r="R211" i="8"/>
  <c r="N222" i="8"/>
  <c r="N202" i="8"/>
  <c r="N230" i="8"/>
  <c r="N209" i="8"/>
  <c r="K200" i="8"/>
  <c r="N203" i="8"/>
  <c r="N218" i="8"/>
  <c r="N213" i="8"/>
  <c r="N210" i="8"/>
  <c r="Q186" i="8"/>
  <c r="M173" i="8"/>
  <c r="E173" i="8"/>
  <c r="H200" i="8"/>
  <c r="N227" i="8"/>
  <c r="N221" i="8"/>
  <c r="N219" i="8"/>
  <c r="N220" i="8"/>
  <c r="W111" i="8"/>
  <c r="W91" i="8"/>
  <c r="X129" i="8"/>
  <c r="X97" i="8"/>
  <c r="X110" i="8"/>
  <c r="V107" i="8"/>
  <c r="V104" i="8"/>
  <c r="V97" i="8"/>
  <c r="V153" i="8"/>
  <c r="V192" i="8" s="1"/>
  <c r="V143" i="8"/>
  <c r="V182" i="8" s="1"/>
  <c r="W130" i="8"/>
  <c r="W32" i="8"/>
  <c r="W112" i="9"/>
  <c r="W108" i="9"/>
  <c r="W104" i="9"/>
  <c r="W96" i="9"/>
  <c r="W131" i="9"/>
  <c r="W127" i="9"/>
  <c r="W84" i="9"/>
  <c r="X135" i="8"/>
  <c r="V123" i="8"/>
  <c r="V162" i="8" s="1"/>
  <c r="V90" i="8"/>
  <c r="V98" i="8"/>
  <c r="V106" i="8"/>
  <c r="V114" i="8"/>
  <c r="W114" i="8"/>
  <c r="W110" i="8"/>
  <c r="W106" i="8"/>
  <c r="W141" i="8"/>
  <c r="W137" i="8"/>
  <c r="W94" i="8"/>
  <c r="W129" i="8"/>
  <c r="W86" i="8"/>
  <c r="X86" i="8"/>
  <c r="X98" i="8"/>
  <c r="V83" i="8"/>
  <c r="V131" i="8"/>
  <c r="V170" i="8" s="1"/>
  <c r="W103" i="8"/>
  <c r="X143" i="8"/>
  <c r="V132" i="8"/>
  <c r="X152" i="8"/>
  <c r="X132" i="8"/>
  <c r="X128" i="8"/>
  <c r="X124" i="8"/>
  <c r="X101" i="8"/>
  <c r="X113" i="8"/>
  <c r="V113" i="8"/>
  <c r="V139" i="8"/>
  <c r="V178" i="8" s="1"/>
  <c r="W95" i="8"/>
  <c r="V152" i="8"/>
  <c r="V191" i="8" s="1"/>
  <c r="V146" i="8"/>
  <c r="V185" i="8" s="1"/>
  <c r="V84" i="8"/>
  <c r="V92" i="8"/>
  <c r="V100" i="8"/>
  <c r="V108" i="8"/>
  <c r="V116" i="8"/>
  <c r="W113" i="8"/>
  <c r="W109" i="8"/>
  <c r="W105" i="8"/>
  <c r="W101" i="8"/>
  <c r="W97" i="8"/>
  <c r="W93" i="8"/>
  <c r="W89" i="8"/>
  <c r="W124" i="8"/>
  <c r="X89" i="8"/>
  <c r="X102" i="8"/>
  <c r="X114" i="8"/>
  <c r="V99" i="8"/>
  <c r="V96" i="8"/>
  <c r="V89" i="8"/>
  <c r="W145" i="8"/>
  <c r="W132" i="8"/>
  <c r="W107" i="8"/>
  <c r="W87" i="8"/>
  <c r="V145" i="8"/>
  <c r="V127" i="8"/>
  <c r="V166" i="8" s="1"/>
  <c r="V128" i="8"/>
  <c r="V138" i="8"/>
  <c r="V177" i="8" s="1"/>
  <c r="V147" i="8"/>
  <c r="V186" i="8" s="1"/>
  <c r="V85" i="8"/>
  <c r="V93" i="8"/>
  <c r="V101" i="8"/>
  <c r="V109" i="8"/>
  <c r="X78" i="8"/>
  <c r="X112" i="8"/>
  <c r="X108" i="8"/>
  <c r="X104" i="8"/>
  <c r="X100" i="8"/>
  <c r="X96" i="8"/>
  <c r="X92" i="8"/>
  <c r="X88" i="8"/>
  <c r="X84" i="8"/>
  <c r="X90" i="8"/>
  <c r="V135" i="8"/>
  <c r="V174" i="8" s="1"/>
  <c r="W17" i="8"/>
  <c r="W134" i="8" s="1"/>
  <c r="X143" i="9"/>
  <c r="X90" i="9"/>
  <c r="W193" i="8"/>
  <c r="X148" i="8"/>
  <c r="V142" i="8"/>
  <c r="V181" i="8" s="1"/>
  <c r="V8" i="8"/>
  <c r="V136" i="8"/>
  <c r="V175" i="8" s="1"/>
  <c r="V129" i="8"/>
  <c r="V168" i="8" s="1"/>
  <c r="V148" i="8"/>
  <c r="V187" i="8" s="1"/>
  <c r="V86" i="8"/>
  <c r="V94" i="8"/>
  <c r="V102" i="8"/>
  <c r="V110" i="8"/>
  <c r="W151" i="8"/>
  <c r="W143" i="8"/>
  <c r="W139" i="8"/>
  <c r="W135" i="8"/>
  <c r="W131" i="8"/>
  <c r="W127" i="8"/>
  <c r="W123" i="8"/>
  <c r="X93" i="8"/>
  <c r="X105" i="8"/>
  <c r="V115" i="8"/>
  <c r="V112" i="8"/>
  <c r="V105" i="8"/>
  <c r="V151" i="8"/>
  <c r="V190" i="8" s="1"/>
  <c r="V141" i="8"/>
  <c r="V180" i="8" s="1"/>
  <c r="W128" i="8"/>
  <c r="X32" i="8"/>
  <c r="X145" i="8"/>
  <c r="X140" i="8"/>
  <c r="X136" i="8"/>
  <c r="X126" i="8"/>
  <c r="W99" i="8"/>
  <c r="W96" i="8"/>
  <c r="V130" i="8"/>
  <c r="V169" i="8" s="1"/>
  <c r="V140" i="8"/>
  <c r="V179" i="8" s="1"/>
  <c r="V32" i="8"/>
  <c r="V87" i="8"/>
  <c r="V95" i="8"/>
  <c r="V103" i="8"/>
  <c r="V111" i="8"/>
  <c r="X193" i="8"/>
  <c r="X150" i="8"/>
  <c r="X146" i="8"/>
  <c r="X103" i="8"/>
  <c r="X138" i="8"/>
  <c r="X95" i="8"/>
  <c r="X130" i="8"/>
  <c r="X87" i="8"/>
  <c r="X83" i="8"/>
  <c r="X94" i="8"/>
  <c r="X106" i="8"/>
  <c r="V91" i="8"/>
  <c r="V88" i="8"/>
  <c r="W147" i="8"/>
  <c r="V17" i="9"/>
  <c r="W150" i="8"/>
  <c r="W136" i="9"/>
  <c r="W124" i="9"/>
  <c r="X139" i="8"/>
  <c r="X151" i="8"/>
  <c r="V27" i="8"/>
  <c r="W32" i="9"/>
  <c r="W149" i="9" s="1"/>
  <c r="X112" i="9"/>
  <c r="W101" i="9"/>
  <c r="D207" i="8"/>
  <c r="D204" i="8"/>
  <c r="D233" i="8"/>
  <c r="D215" i="8"/>
  <c r="D217" i="8"/>
  <c r="D202" i="8"/>
  <c r="D230" i="8"/>
  <c r="D218" i="8"/>
  <c r="D221" i="8"/>
  <c r="D231" i="8"/>
  <c r="D223" i="8"/>
  <c r="D222" i="8"/>
  <c r="D228" i="8"/>
  <c r="D213" i="8"/>
  <c r="D206" i="8"/>
  <c r="D219" i="8"/>
  <c r="D214" i="8"/>
  <c r="D220" i="8"/>
  <c r="D201" i="8"/>
  <c r="D210" i="8"/>
  <c r="D229" i="8"/>
  <c r="D225" i="8"/>
  <c r="D208" i="8"/>
  <c r="D226" i="8"/>
  <c r="D224" i="8"/>
  <c r="D205" i="8"/>
  <c r="D216" i="8"/>
  <c r="D209" i="8"/>
  <c r="D212" i="8"/>
  <c r="D227" i="8"/>
  <c r="D200" i="8"/>
  <c r="D203" i="8"/>
  <c r="W90" i="8"/>
  <c r="W98" i="8"/>
  <c r="W102" i="8"/>
  <c r="D116" i="8"/>
  <c r="W153" i="8"/>
  <c r="S191" i="8"/>
  <c r="K191" i="8"/>
  <c r="S189" i="8"/>
  <c r="K189" i="8"/>
  <c r="R187" i="8"/>
  <c r="J187" i="8"/>
  <c r="R185" i="8"/>
  <c r="J185" i="8"/>
  <c r="M178" i="8"/>
  <c r="E178" i="8"/>
  <c r="M176" i="8"/>
  <c r="E176" i="8"/>
  <c r="M174" i="8"/>
  <c r="E174" i="8"/>
  <c r="N169" i="8"/>
  <c r="F169" i="8"/>
  <c r="N167" i="8"/>
  <c r="F167" i="8"/>
  <c r="V126" i="8"/>
  <c r="W165" i="8" s="1"/>
  <c r="N165" i="8"/>
  <c r="F165" i="8"/>
  <c r="M163" i="8"/>
  <c r="E163" i="8"/>
  <c r="I162" i="8"/>
  <c r="S161" i="8"/>
  <c r="K161" i="8"/>
  <c r="V138" i="9"/>
  <c r="V177" i="9" s="1"/>
  <c r="X85" i="9"/>
  <c r="K161" i="9"/>
  <c r="S161" i="9"/>
  <c r="M163" i="9"/>
  <c r="I165" i="9"/>
  <c r="Q165" i="9"/>
  <c r="G166" i="9"/>
  <c r="O166" i="9"/>
  <c r="E167" i="9"/>
  <c r="M167" i="9"/>
  <c r="U167" i="9"/>
  <c r="J168" i="9"/>
  <c r="R168" i="9"/>
  <c r="I171" i="9"/>
  <c r="Q171" i="9"/>
  <c r="E173" i="9"/>
  <c r="M173" i="9"/>
  <c r="U173" i="9"/>
  <c r="K174" i="9"/>
  <c r="S174" i="9"/>
  <c r="L177" i="9"/>
  <c r="T177" i="9"/>
  <c r="J178" i="9"/>
  <c r="H179" i="9"/>
  <c r="P179" i="9"/>
  <c r="L181" i="9"/>
  <c r="T181" i="9"/>
  <c r="H183" i="9"/>
  <c r="P183" i="9"/>
  <c r="L185" i="9"/>
  <c r="T185" i="9"/>
  <c r="J186" i="9"/>
  <c r="R186" i="9"/>
  <c r="H187" i="9"/>
  <c r="P187" i="9"/>
  <c r="L189" i="9"/>
  <c r="T189" i="9"/>
  <c r="J190" i="9"/>
  <c r="R190" i="9"/>
  <c r="H191" i="9"/>
  <c r="P191" i="9"/>
  <c r="X153" i="8"/>
  <c r="W27" i="8"/>
  <c r="W8" i="8"/>
  <c r="W5" i="8" s="1"/>
  <c r="X17" i="9"/>
  <c r="P211" i="9"/>
  <c r="X131" i="8"/>
  <c r="W142" i="8"/>
  <c r="W140" i="8"/>
  <c r="W138" i="8"/>
  <c r="W136" i="8"/>
  <c r="I194" i="9"/>
  <c r="E161" i="9"/>
  <c r="M161" i="9"/>
  <c r="U161" i="9"/>
  <c r="K162" i="9"/>
  <c r="S162" i="9"/>
  <c r="G167" i="9"/>
  <c r="O167" i="9"/>
  <c r="K171" i="9"/>
  <c r="S171" i="9"/>
  <c r="I172" i="9"/>
  <c r="Q172" i="9"/>
  <c r="E174" i="9"/>
  <c r="M174" i="9"/>
  <c r="U174" i="9"/>
  <c r="I176" i="9"/>
  <c r="Q176" i="9"/>
  <c r="F177" i="9"/>
  <c r="N177" i="9"/>
  <c r="L178" i="9"/>
  <c r="T178" i="9"/>
  <c r="J179" i="9"/>
  <c r="R179" i="9"/>
  <c r="F181" i="9"/>
  <c r="N181" i="9"/>
  <c r="J183" i="9"/>
  <c r="R183" i="9"/>
  <c r="F185" i="9"/>
  <c r="N185" i="9"/>
  <c r="L186" i="9"/>
  <c r="T186" i="9"/>
  <c r="J187" i="9"/>
  <c r="R187" i="9"/>
  <c r="F189" i="9"/>
  <c r="N189" i="9"/>
  <c r="L190" i="9"/>
  <c r="T190" i="9"/>
  <c r="J191" i="9"/>
  <c r="F193" i="9"/>
  <c r="N193" i="9"/>
  <c r="V8" i="9"/>
  <c r="H233" i="8"/>
  <c r="H225" i="8"/>
  <c r="H229" i="8"/>
  <c r="H214" i="8"/>
  <c r="H226" i="8"/>
  <c r="H217" i="8"/>
  <c r="H205" i="8"/>
  <c r="H231" i="8"/>
  <c r="H213" i="8"/>
  <c r="H228" i="8"/>
  <c r="H210" i="8"/>
  <c r="H219" i="8"/>
  <c r="H202" i="8"/>
  <c r="H208" i="8"/>
  <c r="H215" i="8"/>
  <c r="H204" i="8"/>
  <c r="H224" i="8"/>
  <c r="H230" i="8"/>
  <c r="H223" i="8"/>
  <c r="H221" i="8"/>
  <c r="H209" i="8"/>
  <c r="H216" i="8"/>
  <c r="H220" i="8"/>
  <c r="H218" i="8"/>
  <c r="H207" i="8"/>
  <c r="H201" i="8"/>
  <c r="H206" i="8"/>
  <c r="H222" i="8"/>
  <c r="H211" i="8"/>
  <c r="H203" i="8"/>
  <c r="H212" i="8"/>
  <c r="H227" i="8"/>
  <c r="X127" i="8"/>
  <c r="X142" i="8"/>
  <c r="P206" i="9"/>
  <c r="P231" i="9"/>
  <c r="P208" i="9"/>
  <c r="P222" i="9"/>
  <c r="P224" i="9"/>
  <c r="P207" i="9"/>
  <c r="P233" i="9"/>
  <c r="P223" i="9"/>
  <c r="P216" i="9"/>
  <c r="P230" i="9"/>
  <c r="P220" i="9"/>
  <c r="P221" i="9"/>
  <c r="P201" i="9"/>
  <c r="P219" i="9"/>
  <c r="P225" i="9"/>
  <c r="P218" i="9"/>
  <c r="P205" i="9"/>
  <c r="P229" i="9"/>
  <c r="P210" i="9"/>
  <c r="P209" i="9"/>
  <c r="P228" i="9"/>
  <c r="P213" i="9"/>
  <c r="P204" i="9"/>
  <c r="P202" i="9"/>
  <c r="P226" i="9"/>
  <c r="P217" i="9"/>
  <c r="P215" i="9"/>
  <c r="P214" i="9"/>
  <c r="P212" i="9"/>
  <c r="P227" i="9"/>
  <c r="P203" i="9"/>
  <c r="P200" i="9"/>
  <c r="L229" i="9"/>
  <c r="L233" i="9"/>
  <c r="L210" i="9"/>
  <c r="L204" i="9"/>
  <c r="L203" i="9"/>
  <c r="L202" i="9"/>
  <c r="L220" i="9"/>
  <c r="L228" i="9"/>
  <c r="L216" i="9"/>
  <c r="L217" i="9"/>
  <c r="L207" i="9"/>
  <c r="L225" i="9"/>
  <c r="L219" i="9"/>
  <c r="L215" i="9"/>
  <c r="L205" i="9"/>
  <c r="L226" i="9"/>
  <c r="L230" i="9"/>
  <c r="L209" i="9"/>
  <c r="L218" i="9"/>
  <c r="L224" i="9"/>
  <c r="L206" i="9"/>
  <c r="L231" i="9"/>
  <c r="L201" i="9"/>
  <c r="L208" i="9"/>
  <c r="L214" i="9"/>
  <c r="L221" i="9"/>
  <c r="L213" i="9"/>
  <c r="L223" i="9"/>
  <c r="L227" i="9"/>
  <c r="L222" i="9"/>
  <c r="L200" i="9"/>
  <c r="L212" i="9"/>
  <c r="W115" i="8"/>
  <c r="X91" i="8"/>
  <c r="X99" i="8"/>
  <c r="X107" i="8"/>
  <c r="X111" i="8"/>
  <c r="X115" i="8"/>
  <c r="D155" i="8"/>
  <c r="W148" i="8"/>
  <c r="W146" i="8"/>
  <c r="P161" i="8"/>
  <c r="H161" i="8"/>
  <c r="W123" i="9"/>
  <c r="W88" i="9"/>
  <c r="X109" i="9"/>
  <c r="V127" i="9"/>
  <c r="V166" i="9" s="1"/>
  <c r="W17" i="9"/>
  <c r="X88" i="9"/>
  <c r="X111" i="9"/>
  <c r="W138" i="9"/>
  <c r="X91" i="9"/>
  <c r="W126" i="9"/>
  <c r="S233" i="8"/>
  <c r="S218" i="8"/>
  <c r="S231" i="8"/>
  <c r="S201" i="8"/>
  <c r="S221" i="8"/>
  <c r="S206" i="8"/>
  <c r="S215" i="8"/>
  <c r="S202" i="8"/>
  <c r="S210" i="8"/>
  <c r="S226" i="8"/>
  <c r="S209" i="8"/>
  <c r="S225" i="8"/>
  <c r="S208" i="8"/>
  <c r="S217" i="8"/>
  <c r="S229" i="8"/>
  <c r="S230" i="8"/>
  <c r="S214" i="8"/>
  <c r="S219" i="8"/>
  <c r="S204" i="8"/>
  <c r="S205" i="8"/>
  <c r="S228" i="8"/>
  <c r="S224" i="8"/>
  <c r="S223" i="8"/>
  <c r="S207" i="8"/>
  <c r="S216" i="8"/>
  <c r="S213" i="8"/>
  <c r="S220" i="8"/>
  <c r="S227" i="8"/>
  <c r="S222" i="8"/>
  <c r="S212" i="8"/>
  <c r="S203" i="8"/>
  <c r="J233" i="8"/>
  <c r="J201" i="8"/>
  <c r="J223" i="8"/>
  <c r="J209" i="8"/>
  <c r="J231" i="8"/>
  <c r="J224" i="8"/>
  <c r="J207" i="8"/>
  <c r="J216" i="8"/>
  <c r="J213" i="8"/>
  <c r="J228" i="8"/>
  <c r="J210" i="8"/>
  <c r="J226" i="8"/>
  <c r="J218" i="8"/>
  <c r="J230" i="8"/>
  <c r="J215" i="8"/>
  <c r="J220" i="8"/>
  <c r="J225" i="8"/>
  <c r="J219" i="8"/>
  <c r="J208" i="8"/>
  <c r="J217" i="8"/>
  <c r="J214" i="8"/>
  <c r="J221" i="8"/>
  <c r="J229" i="8"/>
  <c r="J206" i="8"/>
  <c r="J205" i="8"/>
  <c r="J202" i="8"/>
  <c r="J204" i="8"/>
  <c r="J203" i="8"/>
  <c r="J222" i="8"/>
  <c r="J227" i="8"/>
  <c r="J212" i="8"/>
  <c r="L211" i="9"/>
  <c r="S230" i="9"/>
  <c r="S233" i="9"/>
  <c r="S212" i="9"/>
  <c r="S221" i="9"/>
  <c r="S220" i="9"/>
  <c r="S228" i="9"/>
  <c r="S219" i="9"/>
  <c r="S204" i="9"/>
  <c r="S229" i="9"/>
  <c r="S205" i="9"/>
  <c r="S213" i="9"/>
  <c r="S208" i="9"/>
  <c r="S210" i="9"/>
  <c r="S226" i="9"/>
  <c r="S217" i="9"/>
  <c r="S218" i="9"/>
  <c r="S231" i="9"/>
  <c r="S215" i="9"/>
  <c r="S203" i="9"/>
  <c r="S201" i="9"/>
  <c r="S216" i="9"/>
  <c r="S200" i="9"/>
  <c r="S209" i="9"/>
  <c r="S214" i="9"/>
  <c r="S224" i="9"/>
  <c r="S223" i="9"/>
  <c r="S206" i="9"/>
  <c r="S225" i="9"/>
  <c r="S207" i="9"/>
  <c r="S202" i="9"/>
  <c r="S227" i="9"/>
  <c r="S222" i="9"/>
  <c r="W84" i="8"/>
  <c r="W92" i="8"/>
  <c r="W100" i="8"/>
  <c r="W108" i="8"/>
  <c r="W116" i="8"/>
  <c r="X123" i="8"/>
  <c r="X147" i="8"/>
  <c r="W152" i="8"/>
  <c r="N166" i="8"/>
  <c r="F166" i="8"/>
  <c r="R165" i="8"/>
  <c r="J165" i="8"/>
  <c r="U164" i="8"/>
  <c r="Q163" i="8"/>
  <c r="I163" i="8"/>
  <c r="O161" i="8"/>
  <c r="G161" i="8"/>
  <c r="X32" i="9"/>
  <c r="X149" i="9" s="1"/>
  <c r="X27" i="9"/>
  <c r="X144" i="9" s="1"/>
  <c r="X8" i="9"/>
  <c r="X96" i="9"/>
  <c r="X114" i="9"/>
  <c r="R209" i="8"/>
  <c r="R233" i="8"/>
  <c r="R219" i="8"/>
  <c r="R201" i="8"/>
  <c r="R214" i="8"/>
  <c r="R223" i="8"/>
  <c r="R216" i="8"/>
  <c r="R228" i="8"/>
  <c r="R210" i="8"/>
  <c r="R226" i="8"/>
  <c r="R218" i="8"/>
  <c r="R230" i="8"/>
  <c r="R205" i="8"/>
  <c r="R215" i="8"/>
  <c r="R220" i="8"/>
  <c r="R231" i="8"/>
  <c r="R225" i="8"/>
  <c r="R224" i="8"/>
  <c r="R229" i="8"/>
  <c r="R202" i="8"/>
  <c r="R203" i="8"/>
  <c r="R204" i="8"/>
  <c r="R213" i="8"/>
  <c r="R217" i="8"/>
  <c r="R206" i="8"/>
  <c r="R221" i="8"/>
  <c r="R207" i="8"/>
  <c r="R208" i="8"/>
  <c r="R222" i="8"/>
  <c r="R200" i="8"/>
  <c r="R212" i="8"/>
  <c r="R227" i="8"/>
  <c r="K233" i="8"/>
  <c r="K226" i="8"/>
  <c r="K208" i="8"/>
  <c r="K207" i="8"/>
  <c r="K216" i="8"/>
  <c r="K220" i="8"/>
  <c r="K228" i="8"/>
  <c r="K215" i="8"/>
  <c r="K201" i="8"/>
  <c r="K221" i="8"/>
  <c r="K206" i="8"/>
  <c r="K202" i="8"/>
  <c r="K231" i="8"/>
  <c r="K210" i="8"/>
  <c r="K209" i="8"/>
  <c r="K225" i="8"/>
  <c r="K217" i="8"/>
  <c r="K229" i="8"/>
  <c r="K223" i="8"/>
  <c r="K224" i="8"/>
  <c r="K205" i="8"/>
  <c r="K204" i="8"/>
  <c r="K213" i="8"/>
  <c r="K230" i="8"/>
  <c r="K218" i="8"/>
  <c r="K214" i="8"/>
  <c r="K219" i="8"/>
  <c r="K222" i="8"/>
  <c r="K203" i="8"/>
  <c r="K227" i="8"/>
  <c r="K212" i="8"/>
  <c r="I214" i="8"/>
  <c r="I202" i="8"/>
  <c r="I228" i="8"/>
  <c r="I210" i="8"/>
  <c r="I215" i="8"/>
  <c r="I233" i="8"/>
  <c r="I224" i="8"/>
  <c r="I223" i="8"/>
  <c r="I219" i="8"/>
  <c r="I231" i="8"/>
  <c r="I206" i="8"/>
  <c r="I221" i="8"/>
  <c r="I216" i="8"/>
  <c r="I226" i="8"/>
  <c r="I230" i="8"/>
  <c r="I205" i="8"/>
  <c r="I209" i="8"/>
  <c r="I218" i="8"/>
  <c r="I207" i="8"/>
  <c r="I213" i="8"/>
  <c r="I229" i="8"/>
  <c r="I208" i="8"/>
  <c r="I217" i="8"/>
  <c r="I225" i="8"/>
  <c r="I220" i="8"/>
  <c r="I201" i="8"/>
  <c r="I204" i="8"/>
  <c r="I227" i="8"/>
  <c r="I222" i="8"/>
  <c r="I203" i="8"/>
  <c r="I200" i="8"/>
  <c r="I212" i="8"/>
  <c r="T202" i="8"/>
  <c r="T233" i="8"/>
  <c r="T207" i="8"/>
  <c r="T217" i="8"/>
  <c r="T231" i="8"/>
  <c r="T221" i="8"/>
  <c r="T206" i="8"/>
  <c r="T215" i="8"/>
  <c r="T219" i="8"/>
  <c r="T214" i="8"/>
  <c r="T230" i="8"/>
  <c r="T205" i="8"/>
  <c r="T225" i="8"/>
  <c r="T201" i="8"/>
  <c r="T229" i="8"/>
  <c r="T218" i="8"/>
  <c r="T228" i="8"/>
  <c r="T204" i="8"/>
  <c r="T213" i="8"/>
  <c r="T208" i="8"/>
  <c r="T220" i="8"/>
  <c r="T210" i="8"/>
  <c r="T226" i="8"/>
  <c r="T223" i="8"/>
  <c r="T209" i="8"/>
  <c r="T224" i="8"/>
  <c r="T216" i="8"/>
  <c r="T212" i="8"/>
  <c r="T227" i="8"/>
  <c r="T200" i="8"/>
  <c r="T203" i="8"/>
  <c r="T222" i="8"/>
  <c r="J211" i="8"/>
  <c r="T211" i="8"/>
  <c r="L116" i="9"/>
  <c r="X141" i="8"/>
  <c r="X17" i="8"/>
  <c r="W27" i="9"/>
  <c r="W144" i="9" s="1"/>
  <c r="W106" i="9"/>
  <c r="W86" i="9"/>
  <c r="J231" i="9"/>
  <c r="J233" i="9"/>
  <c r="J230" i="9"/>
  <c r="J214" i="9"/>
  <c r="J228" i="9"/>
  <c r="J213" i="9"/>
  <c r="J204" i="9"/>
  <c r="J212" i="9"/>
  <c r="J206" i="9"/>
  <c r="J229" i="9"/>
  <c r="J227" i="9"/>
  <c r="J225" i="9"/>
  <c r="J207" i="9"/>
  <c r="J218" i="9"/>
  <c r="J202" i="9"/>
  <c r="J217" i="9"/>
  <c r="J215" i="9"/>
  <c r="J219" i="9"/>
  <c r="J210" i="9"/>
  <c r="J224" i="9"/>
  <c r="J201" i="9"/>
  <c r="J221" i="9"/>
  <c r="J205" i="9"/>
  <c r="J226" i="9"/>
  <c r="J208" i="9"/>
  <c r="J223" i="9"/>
  <c r="J216" i="9"/>
  <c r="J209" i="9"/>
  <c r="J220" i="9"/>
  <c r="J203" i="9"/>
  <c r="J211" i="9"/>
  <c r="J222" i="9"/>
  <c r="D229" i="9"/>
  <c r="D233" i="9"/>
  <c r="D204" i="9"/>
  <c r="D220" i="9"/>
  <c r="D210" i="9"/>
  <c r="D228" i="9"/>
  <c r="D203" i="9"/>
  <c r="D219" i="9"/>
  <c r="D226" i="9"/>
  <c r="D216" i="9"/>
  <c r="D205" i="9"/>
  <c r="D217" i="9"/>
  <c r="D207" i="9"/>
  <c r="D221" i="9"/>
  <c r="D230" i="9"/>
  <c r="D209" i="9"/>
  <c r="D218" i="9"/>
  <c r="D224" i="9"/>
  <c r="D225" i="9"/>
  <c r="D206" i="9"/>
  <c r="D231" i="9"/>
  <c r="D215" i="9"/>
  <c r="D213" i="9"/>
  <c r="D201" i="9"/>
  <c r="D208" i="9"/>
  <c r="D214" i="9"/>
  <c r="D202" i="9"/>
  <c r="D223" i="9"/>
  <c r="D227" i="9"/>
  <c r="D222" i="9"/>
  <c r="D200" i="9"/>
  <c r="D212" i="9"/>
  <c r="I211" i="8"/>
  <c r="X116" i="8"/>
  <c r="V150" i="8"/>
  <c r="V189" i="8" s="1"/>
  <c r="W85" i="8"/>
  <c r="S183" i="8"/>
  <c r="K183" i="8"/>
  <c r="S181" i="8"/>
  <c r="K181" i="8"/>
  <c r="O180" i="8"/>
  <c r="G180" i="8"/>
  <c r="S179" i="8"/>
  <c r="K179" i="8"/>
  <c r="O178" i="8"/>
  <c r="G178" i="8"/>
  <c r="S177" i="8"/>
  <c r="K177" i="8"/>
  <c r="O176" i="8"/>
  <c r="G176" i="8"/>
  <c r="S175" i="8"/>
  <c r="K175" i="8"/>
  <c r="O174" i="8"/>
  <c r="G174" i="8"/>
  <c r="R173" i="8"/>
  <c r="J173" i="8"/>
  <c r="T172" i="8"/>
  <c r="L172" i="8"/>
  <c r="P171" i="8"/>
  <c r="H171" i="8"/>
  <c r="T170" i="8"/>
  <c r="L170" i="8"/>
  <c r="P169" i="8"/>
  <c r="H169" i="8"/>
  <c r="T168" i="8"/>
  <c r="L168" i="8"/>
  <c r="P167" i="8"/>
  <c r="H167" i="8"/>
  <c r="T166" i="8"/>
  <c r="L166" i="8"/>
  <c r="P165" i="8"/>
  <c r="H165" i="8"/>
  <c r="S164" i="8"/>
  <c r="K164" i="8"/>
  <c r="O163" i="8"/>
  <c r="G163" i="8"/>
  <c r="S162" i="8"/>
  <c r="K162" i="8"/>
  <c r="M161" i="8"/>
  <c r="E161" i="8"/>
  <c r="W151" i="9"/>
  <c r="M116" i="9"/>
  <c r="W85" i="9"/>
  <c r="Q233" i="9"/>
  <c r="Q207" i="9"/>
  <c r="Q230" i="9"/>
  <c r="Q215" i="9"/>
  <c r="Q229" i="9"/>
  <c r="Q223" i="9"/>
  <c r="Q214" i="9"/>
  <c r="Q231" i="9"/>
  <c r="Q206" i="9"/>
  <c r="Q226" i="9"/>
  <c r="Q204" i="9"/>
  <c r="Q219" i="9"/>
  <c r="Q208" i="9"/>
  <c r="Q217" i="9"/>
  <c r="Q216" i="9"/>
  <c r="Q212" i="9"/>
  <c r="Q213" i="9"/>
  <c r="Q209" i="9"/>
  <c r="Q205" i="9"/>
  <c r="Q228" i="9"/>
  <c r="Q210" i="9"/>
  <c r="Q224" i="9"/>
  <c r="Q218" i="9"/>
  <c r="Q202" i="9"/>
  <c r="Q201" i="9"/>
  <c r="Q225" i="9"/>
  <c r="Q221" i="9"/>
  <c r="Q220" i="9"/>
  <c r="Q227" i="9"/>
  <c r="Q203" i="9"/>
  <c r="Q211" i="9"/>
  <c r="Q222" i="9"/>
  <c r="D211" i="8"/>
  <c r="Q220" i="8"/>
  <c r="Q202" i="8"/>
  <c r="Q224" i="8"/>
  <c r="Q233" i="8"/>
  <c r="Q213" i="8"/>
  <c r="Q214" i="8"/>
  <c r="Q205" i="8"/>
  <c r="Q221" i="8"/>
  <c r="Q217" i="8"/>
  <c r="Q216" i="8"/>
  <c r="Q226" i="8"/>
  <c r="Q230" i="8"/>
  <c r="Q210" i="8"/>
  <c r="Q225" i="8"/>
  <c r="Q209" i="8"/>
  <c r="Q218" i="8"/>
  <c r="Q201" i="8"/>
  <c r="Q207" i="8"/>
  <c r="Q223" i="8"/>
  <c r="Q228" i="8"/>
  <c r="Q231" i="8"/>
  <c r="Q229" i="8"/>
  <c r="Q219" i="8"/>
  <c r="Q204" i="8"/>
  <c r="Q208" i="8"/>
  <c r="Q215" i="8"/>
  <c r="Q206" i="8"/>
  <c r="Q227" i="8"/>
  <c r="Q222" i="8"/>
  <c r="Q203" i="8"/>
  <c r="Q212" i="8"/>
  <c r="V11" i="10"/>
  <c r="W11" i="10"/>
  <c r="X27" i="10" s="1"/>
  <c r="K190" i="9"/>
  <c r="S190" i="9"/>
  <c r="G192" i="9"/>
  <c r="O192" i="9"/>
  <c r="E193" i="9"/>
  <c r="F163" i="9"/>
  <c r="N163" i="9"/>
  <c r="L164" i="9"/>
  <c r="T164" i="9"/>
  <c r="P166" i="9"/>
  <c r="H169" i="9"/>
  <c r="P169" i="9"/>
  <c r="N170" i="9"/>
  <c r="J175" i="9"/>
  <c r="R175" i="9"/>
  <c r="K178" i="9"/>
  <c r="S178" i="9"/>
  <c r="G180" i="9"/>
  <c r="O180" i="9"/>
  <c r="K182" i="9"/>
  <c r="S182" i="9"/>
  <c r="G184" i="9"/>
  <c r="O184" i="9"/>
  <c r="K186" i="9"/>
  <c r="S186" i="9"/>
  <c r="G188" i="9"/>
  <c r="O188" i="9"/>
  <c r="M193" i="9"/>
  <c r="U193" i="9"/>
  <c r="R191" i="9"/>
  <c r="F164" i="9"/>
  <c r="N164" i="9"/>
  <c r="L165" i="9"/>
  <c r="T165" i="9"/>
  <c r="J166" i="9"/>
  <c r="R166" i="9"/>
  <c r="E168" i="9"/>
  <c r="M168" i="9"/>
  <c r="U168" i="9"/>
  <c r="H170" i="9"/>
  <c r="P170" i="9"/>
  <c r="H173" i="9"/>
  <c r="P173" i="9"/>
  <c r="F174" i="9"/>
  <c r="N174" i="9"/>
  <c r="M178" i="9"/>
  <c r="U178" i="9"/>
  <c r="S179" i="9"/>
  <c r="I180" i="9"/>
  <c r="Q180" i="9"/>
  <c r="E182" i="9"/>
  <c r="M182" i="9"/>
  <c r="U182" i="9"/>
  <c r="K183" i="9"/>
  <c r="S183" i="9"/>
  <c r="I184" i="9"/>
  <c r="Q184" i="9"/>
  <c r="E186" i="9"/>
  <c r="M186" i="9"/>
  <c r="U186" i="9"/>
  <c r="K187" i="9"/>
  <c r="S187" i="9"/>
  <c r="I188" i="9"/>
  <c r="Q188" i="9"/>
  <c r="E190" i="9"/>
  <c r="M190" i="9"/>
  <c r="U190" i="9"/>
  <c r="K191" i="9"/>
  <c r="S191" i="9"/>
  <c r="I192" i="9"/>
  <c r="Q192" i="9"/>
  <c r="H161" i="9"/>
  <c r="P161" i="9"/>
  <c r="F162" i="9"/>
  <c r="N162" i="9"/>
  <c r="L166" i="9"/>
  <c r="T166" i="9"/>
  <c r="J167" i="9"/>
  <c r="R167" i="9"/>
  <c r="F171" i="9"/>
  <c r="N171" i="9"/>
  <c r="L172" i="9"/>
  <c r="T172" i="9"/>
  <c r="J173" i="9"/>
  <c r="R173" i="9"/>
  <c r="F175" i="9"/>
  <c r="N175" i="9"/>
  <c r="L176" i="9"/>
  <c r="T176" i="9"/>
  <c r="I177" i="9"/>
  <c r="G178" i="9"/>
  <c r="O178" i="9"/>
  <c r="K180" i="9"/>
  <c r="S180" i="9"/>
  <c r="G182" i="9"/>
  <c r="O182" i="9"/>
  <c r="K184" i="9"/>
  <c r="S184" i="9"/>
  <c r="G186" i="9"/>
  <c r="O186" i="9"/>
  <c r="K188" i="9"/>
  <c r="S188" i="9"/>
  <c r="G190" i="9"/>
  <c r="O190" i="9"/>
  <c r="K192" i="9"/>
  <c r="S192" i="9"/>
  <c r="I193" i="9"/>
  <c r="Q193" i="9"/>
  <c r="H162" i="9"/>
  <c r="P162" i="9"/>
  <c r="F172" i="9"/>
  <c r="N172" i="9"/>
  <c r="L173" i="9"/>
  <c r="T173" i="9"/>
  <c r="H175" i="9"/>
  <c r="P175" i="9"/>
  <c r="F176" i="9"/>
  <c r="N176" i="9"/>
  <c r="I178" i="9"/>
  <c r="Q178" i="9"/>
  <c r="E180" i="9"/>
  <c r="M180" i="9"/>
  <c r="U180" i="9"/>
  <c r="I182" i="9"/>
  <c r="Q182" i="9"/>
  <c r="E184" i="9"/>
  <c r="M184" i="9"/>
  <c r="U184" i="9"/>
  <c r="I186" i="9"/>
  <c r="Q186" i="9"/>
  <c r="E188" i="9"/>
  <c r="M188" i="9"/>
  <c r="U188" i="9"/>
  <c r="K189" i="9"/>
  <c r="S189" i="9"/>
  <c r="I190" i="9"/>
  <c r="Q190" i="9"/>
  <c r="E192" i="9"/>
  <c r="M192" i="9"/>
  <c r="U192" i="9"/>
  <c r="G194" i="8"/>
  <c r="S193" i="8"/>
  <c r="K193" i="8"/>
  <c r="O192" i="8"/>
  <c r="G192" i="8"/>
  <c r="O190" i="8"/>
  <c r="G190" i="8"/>
  <c r="N188" i="8"/>
  <c r="F188" i="8"/>
  <c r="N186" i="8"/>
  <c r="F186" i="8"/>
  <c r="N184" i="8"/>
  <c r="F184" i="8"/>
  <c r="Q183" i="8"/>
  <c r="I183" i="8"/>
  <c r="U182" i="8"/>
  <c r="M182" i="8"/>
  <c r="E182" i="8"/>
  <c r="Q181" i="8"/>
  <c r="I181" i="8"/>
  <c r="U180" i="8"/>
  <c r="M180" i="8"/>
  <c r="E180" i="8"/>
  <c r="Q179" i="8"/>
  <c r="I179" i="8"/>
  <c r="U178" i="8"/>
  <c r="Q177" i="8"/>
  <c r="I177" i="8"/>
  <c r="U176" i="8"/>
  <c r="Q175" i="8"/>
  <c r="I175" i="8"/>
  <c r="U174" i="8"/>
  <c r="P173" i="8"/>
  <c r="H173" i="8"/>
  <c r="R172" i="8"/>
  <c r="J172" i="8"/>
  <c r="N171" i="8"/>
  <c r="F171" i="8"/>
  <c r="R170" i="8"/>
  <c r="J170" i="8"/>
  <c r="R168" i="8"/>
  <c r="J168" i="8"/>
  <c r="R166" i="8"/>
  <c r="J166" i="8"/>
  <c r="Q164" i="8"/>
  <c r="I164" i="8"/>
  <c r="U163" i="8"/>
  <c r="Q162" i="8"/>
  <c r="N192" i="8"/>
  <c r="F192" i="8"/>
  <c r="N190" i="8"/>
  <c r="F190" i="8"/>
  <c r="M188" i="8"/>
  <c r="E188" i="8"/>
  <c r="Q187" i="8"/>
  <c r="I187" i="8"/>
  <c r="M186" i="8"/>
  <c r="E186" i="8"/>
  <c r="Q185" i="8"/>
  <c r="I185" i="8"/>
  <c r="M184" i="8"/>
  <c r="E184" i="8"/>
  <c r="P183" i="8"/>
  <c r="H183" i="8"/>
  <c r="P181" i="8"/>
  <c r="H181" i="8"/>
  <c r="P179" i="8"/>
  <c r="H179" i="8"/>
  <c r="P177" i="8"/>
  <c r="H177" i="8"/>
  <c r="P175" i="8"/>
  <c r="H175" i="8"/>
  <c r="O173" i="8"/>
  <c r="G173" i="8"/>
  <c r="Q172" i="8"/>
  <c r="I172" i="8"/>
  <c r="Q170" i="8"/>
  <c r="I170" i="8"/>
  <c r="Q168" i="8"/>
  <c r="I168" i="8"/>
  <c r="P193" i="8"/>
  <c r="H193" i="8"/>
  <c r="T192" i="8"/>
  <c r="L192" i="8"/>
  <c r="P191" i="8"/>
  <c r="H191" i="8"/>
  <c r="T190" i="8"/>
  <c r="L190" i="8"/>
  <c r="P189" i="8"/>
  <c r="H189" i="8"/>
  <c r="O187" i="8"/>
  <c r="G187" i="8"/>
  <c r="O185" i="8"/>
  <c r="G185" i="8"/>
  <c r="N183" i="8"/>
  <c r="F183" i="8"/>
  <c r="R182" i="8"/>
  <c r="J182" i="8"/>
  <c r="N181" i="8"/>
  <c r="F181" i="8"/>
  <c r="R180" i="8"/>
  <c r="J180" i="8"/>
  <c r="N179" i="8"/>
  <c r="F179" i="8"/>
  <c r="R178" i="8"/>
  <c r="J178" i="8"/>
  <c r="N177" i="8"/>
  <c r="F177" i="8"/>
  <c r="R176" i="8"/>
  <c r="J176" i="8"/>
  <c r="N175" i="8"/>
  <c r="F175" i="8"/>
  <c r="R174" i="8"/>
  <c r="J174" i="8"/>
  <c r="O172" i="8"/>
  <c r="G172" i="8"/>
  <c r="S171" i="8"/>
  <c r="K171" i="8"/>
  <c r="O170" i="8"/>
  <c r="G170" i="8"/>
  <c r="S169" i="8"/>
  <c r="K169" i="8"/>
  <c r="O168" i="8"/>
  <c r="G168" i="8"/>
  <c r="S167" i="8"/>
  <c r="K167" i="8"/>
  <c r="O166" i="8"/>
  <c r="G166" i="8"/>
  <c r="S165" i="8"/>
  <c r="K165" i="8"/>
  <c r="R163" i="8"/>
  <c r="J163" i="8"/>
  <c r="O193" i="8"/>
  <c r="G193" i="8"/>
  <c r="S192" i="8"/>
  <c r="K192" i="8"/>
  <c r="O191" i="8"/>
  <c r="G191" i="8"/>
  <c r="S190" i="8"/>
  <c r="K190" i="8"/>
  <c r="O189" i="8"/>
  <c r="G189" i="8"/>
  <c r="N187" i="8"/>
  <c r="F187" i="8"/>
  <c r="N185" i="8"/>
  <c r="F185" i="8"/>
  <c r="R184" i="8"/>
  <c r="J184" i="8"/>
  <c r="U183" i="8"/>
  <c r="M183" i="8"/>
  <c r="E183" i="8"/>
  <c r="Q182" i="8"/>
  <c r="I182" i="8"/>
  <c r="U181" i="8"/>
  <c r="M181" i="8"/>
  <c r="E181" i="8"/>
  <c r="Q180" i="8"/>
  <c r="I180" i="8"/>
  <c r="M179" i="8"/>
  <c r="E179" i="8"/>
  <c r="Q178" i="8"/>
  <c r="I178" i="8"/>
  <c r="U177" i="8"/>
  <c r="M177" i="8"/>
  <c r="E177" i="8"/>
  <c r="Q176" i="8"/>
  <c r="I176" i="8"/>
  <c r="M175" i="8"/>
  <c r="E175" i="8"/>
  <c r="Q174" i="8"/>
  <c r="I174" i="8"/>
  <c r="T173" i="8"/>
  <c r="N172" i="8"/>
  <c r="F172" i="8"/>
  <c r="R171" i="8"/>
  <c r="J171" i="8"/>
  <c r="N170" i="8"/>
  <c r="F170" i="8"/>
  <c r="R169" i="8"/>
  <c r="J169" i="8"/>
  <c r="N168" i="8"/>
  <c r="F168" i="8"/>
  <c r="R167" i="8"/>
  <c r="J167" i="8"/>
  <c r="M193" i="8"/>
  <c r="E193" i="8"/>
  <c r="Q192" i="8"/>
  <c r="I192" i="8"/>
  <c r="M191" i="8"/>
  <c r="E191" i="8"/>
  <c r="Q190" i="8"/>
  <c r="I190" i="8"/>
  <c r="M189" i="8"/>
  <c r="E189" i="8"/>
  <c r="P188" i="8"/>
  <c r="H188" i="8"/>
  <c r="T187" i="8"/>
  <c r="L187" i="8"/>
  <c r="P186" i="8"/>
  <c r="H186" i="8"/>
  <c r="T185" i="8"/>
  <c r="L185" i="8"/>
  <c r="P184" i="8"/>
  <c r="H184" i="8"/>
  <c r="O182" i="8"/>
  <c r="G182" i="8"/>
  <c r="U173" i="8"/>
  <c r="R188" i="8"/>
  <c r="J188" i="8"/>
  <c r="R186" i="8"/>
  <c r="J186" i="8"/>
  <c r="S184" i="8"/>
  <c r="K184" i="8"/>
  <c r="L173" i="8"/>
  <c r="M164" i="8"/>
  <c r="E164" i="8"/>
  <c r="M162" i="8"/>
  <c r="E162" i="8"/>
  <c r="U193" i="8"/>
  <c r="U189" i="8"/>
  <c r="U161" i="8"/>
  <c r="U188" i="8"/>
  <c r="U186" i="8"/>
  <c r="U184" i="8"/>
  <c r="U169" i="8"/>
  <c r="U165" i="8"/>
  <c r="U175" i="8"/>
  <c r="U162" i="8"/>
  <c r="U191" i="8"/>
  <c r="U187" i="8"/>
  <c r="U179" i="8"/>
  <c r="U171" i="8"/>
  <c r="U167" i="8"/>
  <c r="V193" i="8"/>
  <c r="U190" i="8"/>
  <c r="X106" i="9"/>
  <c r="W141" i="9"/>
  <c r="W94" i="9"/>
  <c r="W90" i="9"/>
  <c r="W102" i="9"/>
  <c r="X167" i="9"/>
  <c r="W137" i="9"/>
  <c r="W98" i="9"/>
  <c r="W110" i="9"/>
  <c r="V141" i="9"/>
  <c r="V180" i="9" s="1"/>
  <c r="W99" i="9"/>
  <c r="X99" i="9"/>
  <c r="X104" i="9"/>
  <c r="W130" i="9"/>
  <c r="V110" i="9"/>
  <c r="W114" i="9"/>
  <c r="W93" i="9"/>
  <c r="X150" i="9"/>
  <c r="W83" i="9"/>
  <c r="X87" i="9"/>
  <c r="V102" i="9"/>
  <c r="V140" i="9"/>
  <c r="V179" i="9" s="1"/>
  <c r="V132" i="9"/>
  <c r="V171" i="9" s="1"/>
  <c r="W129" i="9"/>
  <c r="X151" i="9"/>
  <c r="W145" i="9"/>
  <c r="W153" i="9"/>
  <c r="X27" i="8"/>
  <c r="X137" i="8"/>
  <c r="N155" i="9"/>
  <c r="N194" i="9" s="1"/>
  <c r="W135" i="9"/>
  <c r="W103" i="9"/>
  <c r="V152" i="9"/>
  <c r="V191" i="9" s="1"/>
  <c r="V32" i="9"/>
  <c r="V149" i="9" s="1"/>
  <c r="V188" i="9" s="1"/>
  <c r="V150" i="9"/>
  <c r="V189" i="9" s="1"/>
  <c r="X86" i="9"/>
  <c r="W89" i="9"/>
  <c r="X94" i="9"/>
  <c r="W97" i="9"/>
  <c r="X102" i="9"/>
  <c r="W105" i="9"/>
  <c r="X110" i="9"/>
  <c r="W113" i="9"/>
  <c r="L161" i="9"/>
  <c r="T161" i="9"/>
  <c r="D164" i="9"/>
  <c r="E164" i="9"/>
  <c r="W139" i="9"/>
  <c r="W100" i="9"/>
  <c r="W116" i="9"/>
  <c r="V169" i="9"/>
  <c r="X84" i="9"/>
  <c r="X92" i="9"/>
  <c r="X100" i="9"/>
  <c r="X108" i="9"/>
  <c r="F170" i="9"/>
  <c r="G170" i="9"/>
  <c r="W111" i="9"/>
  <c r="F155" i="9"/>
  <c r="X154" i="9"/>
  <c r="Y193" i="9" s="1"/>
  <c r="X115" i="9"/>
  <c r="V128" i="9"/>
  <c r="V167" i="9" s="1"/>
  <c r="X130" i="9"/>
  <c r="D155" i="9"/>
  <c r="D194" i="9" s="1"/>
  <c r="L155" i="9"/>
  <c r="L194" i="9" s="1"/>
  <c r="T155" i="9"/>
  <c r="T194" i="9" s="1"/>
  <c r="F161" i="9"/>
  <c r="N161" i="9"/>
  <c r="I162" i="9"/>
  <c r="Q162" i="9"/>
  <c r="L163" i="9"/>
  <c r="T163" i="9"/>
  <c r="G164" i="9"/>
  <c r="O164" i="9"/>
  <c r="J165" i="9"/>
  <c r="R165" i="9"/>
  <c r="E166" i="9"/>
  <c r="M166" i="9"/>
  <c r="U166" i="9"/>
  <c r="H167" i="9"/>
  <c r="P167" i="9"/>
  <c r="K168" i="9"/>
  <c r="S168" i="9"/>
  <c r="F169" i="9"/>
  <c r="N169" i="9"/>
  <c r="I170" i="9"/>
  <c r="Q170" i="9"/>
  <c r="L171" i="9"/>
  <c r="T171" i="9"/>
  <c r="G172" i="9"/>
  <c r="O172" i="9"/>
  <c r="K173" i="9"/>
  <c r="S173" i="9"/>
  <c r="X135" i="9"/>
  <c r="K175" i="9"/>
  <c r="S175" i="9"/>
  <c r="G176" i="9"/>
  <c r="O176" i="9"/>
  <c r="K179" i="9"/>
  <c r="W147" i="9"/>
  <c r="X152" i="9"/>
  <c r="H194" i="9"/>
  <c r="P194" i="9"/>
  <c r="X116" i="9"/>
  <c r="G161" i="9"/>
  <c r="O161" i="9"/>
  <c r="J162" i="9"/>
  <c r="R162" i="9"/>
  <c r="E163" i="9"/>
  <c r="U163" i="9"/>
  <c r="H164" i="9"/>
  <c r="P164" i="9"/>
  <c r="K165" i="9"/>
  <c r="S165" i="9"/>
  <c r="F166" i="9"/>
  <c r="N166" i="9"/>
  <c r="I167" i="9"/>
  <c r="Q167" i="9"/>
  <c r="L168" i="9"/>
  <c r="T168" i="9"/>
  <c r="O169" i="9"/>
  <c r="J170" i="9"/>
  <c r="R170" i="9"/>
  <c r="E171" i="9"/>
  <c r="M171" i="9"/>
  <c r="U171" i="9"/>
  <c r="P172" i="9"/>
  <c r="P174" i="9"/>
  <c r="L175" i="9"/>
  <c r="T175" i="9"/>
  <c r="J182" i="9"/>
  <c r="R182" i="9"/>
  <c r="L184" i="9"/>
  <c r="T184" i="9"/>
  <c r="H172" i="9"/>
  <c r="L180" i="9"/>
  <c r="X139" i="9"/>
  <c r="W142" i="9"/>
  <c r="V145" i="9"/>
  <c r="V184" i="9" s="1"/>
  <c r="X147" i="9"/>
  <c r="W150" i="9"/>
  <c r="V153" i="9"/>
  <c r="V192" i="9" s="1"/>
  <c r="V115" i="9"/>
  <c r="E155" i="9"/>
  <c r="R194" i="9"/>
  <c r="W115" i="9"/>
  <c r="I161" i="9"/>
  <c r="Q161" i="9"/>
  <c r="L162" i="9"/>
  <c r="T162" i="9"/>
  <c r="G163" i="9"/>
  <c r="O163" i="9"/>
  <c r="J164" i="9"/>
  <c r="R164" i="9"/>
  <c r="E165" i="9"/>
  <c r="M165" i="9"/>
  <c r="H166" i="9"/>
  <c r="S167" i="9"/>
  <c r="N168" i="9"/>
  <c r="I169" i="9"/>
  <c r="Q169" i="9"/>
  <c r="L170" i="9"/>
  <c r="T170" i="9"/>
  <c r="O171" i="9"/>
  <c r="J172" i="9"/>
  <c r="R172" i="9"/>
  <c r="F173" i="9"/>
  <c r="N173" i="9"/>
  <c r="R178" i="9"/>
  <c r="L182" i="9"/>
  <c r="T182" i="9"/>
  <c r="K185" i="9"/>
  <c r="H174" i="9"/>
  <c r="V135" i="9"/>
  <c r="V174" i="9" s="1"/>
  <c r="X137" i="9"/>
  <c r="W140" i="9"/>
  <c r="V143" i="9"/>
  <c r="V182" i="9" s="1"/>
  <c r="X145" i="9"/>
  <c r="W148" i="9"/>
  <c r="V151" i="9"/>
  <c r="V190" i="9" s="1"/>
  <c r="X153" i="9"/>
  <c r="S194" i="9"/>
  <c r="W193" i="9"/>
  <c r="J161" i="9"/>
  <c r="R161" i="9"/>
  <c r="E162" i="9"/>
  <c r="M162" i="9"/>
  <c r="U162" i="9"/>
  <c r="H163" i="9"/>
  <c r="P163" i="9"/>
  <c r="K164" i="9"/>
  <c r="S164" i="9"/>
  <c r="F165" i="9"/>
  <c r="N165" i="9"/>
  <c r="I166" i="9"/>
  <c r="Q166" i="9"/>
  <c r="L167" i="9"/>
  <c r="T167" i="9"/>
  <c r="G168" i="9"/>
  <c r="O168" i="9"/>
  <c r="J169" i="9"/>
  <c r="R169" i="9"/>
  <c r="E170" i="9"/>
  <c r="M170" i="9"/>
  <c r="U170" i="9"/>
  <c r="H171" i="9"/>
  <c r="P171" i="9"/>
  <c r="K172" i="9"/>
  <c r="S172" i="9"/>
  <c r="G173" i="9"/>
  <c r="G177" i="9"/>
  <c r="O177" i="9"/>
  <c r="T180" i="9"/>
  <c r="L188" i="9"/>
  <c r="T188" i="9"/>
  <c r="I175" i="9"/>
  <c r="J163" i="9"/>
  <c r="R163" i="9"/>
  <c r="M164" i="9"/>
  <c r="U164" i="9"/>
  <c r="H165" i="9"/>
  <c r="P165" i="9"/>
  <c r="K166" i="9"/>
  <c r="S166" i="9"/>
  <c r="F167" i="9"/>
  <c r="N167" i="9"/>
  <c r="I168" i="9"/>
  <c r="Q168" i="9"/>
  <c r="L169" i="9"/>
  <c r="T169" i="9"/>
  <c r="O170" i="9"/>
  <c r="J171" i="9"/>
  <c r="R171" i="9"/>
  <c r="E172" i="9"/>
  <c r="M172" i="9"/>
  <c r="U172" i="9"/>
  <c r="I173" i="9"/>
  <c r="Q173" i="9"/>
  <c r="Q175" i="9"/>
  <c r="Q177" i="9"/>
  <c r="E178" i="9"/>
  <c r="K181" i="9"/>
  <c r="S181" i="9"/>
  <c r="G169" i="9"/>
  <c r="S185" i="9"/>
  <c r="G179" i="9"/>
  <c r="O179" i="9"/>
  <c r="E181" i="9"/>
  <c r="M181" i="9"/>
  <c r="U181" i="9"/>
  <c r="H182" i="9"/>
  <c r="P182" i="9"/>
  <c r="F184" i="9"/>
  <c r="N184" i="9"/>
  <c r="I185" i="9"/>
  <c r="Q185" i="9"/>
  <c r="G187" i="9"/>
  <c r="O187" i="9"/>
  <c r="E189" i="9"/>
  <c r="M189" i="9"/>
  <c r="U189" i="9"/>
  <c r="H190" i="9"/>
  <c r="P190" i="9"/>
  <c r="F192" i="9"/>
  <c r="N192" i="9"/>
  <c r="O173" i="9"/>
  <c r="J174" i="9"/>
  <c r="R174" i="9"/>
  <c r="E175" i="9"/>
  <c r="M175" i="9"/>
  <c r="U175" i="9"/>
  <c r="H176" i="9"/>
  <c r="P176" i="9"/>
  <c r="K177" i="9"/>
  <c r="S177" i="9"/>
  <c r="F178" i="9"/>
  <c r="N178" i="9"/>
  <c r="I179" i="9"/>
  <c r="Q179" i="9"/>
  <c r="G181" i="9"/>
  <c r="O181" i="9"/>
  <c r="E183" i="9"/>
  <c r="M183" i="9"/>
  <c r="U183" i="9"/>
  <c r="H184" i="9"/>
  <c r="P184" i="9"/>
  <c r="F186" i="9"/>
  <c r="N186" i="9"/>
  <c r="I187" i="9"/>
  <c r="Q187" i="9"/>
  <c r="G189" i="9"/>
  <c r="O189" i="9"/>
  <c r="E191" i="9"/>
  <c r="M191" i="9"/>
  <c r="U191" i="9"/>
  <c r="H192" i="9"/>
  <c r="P192" i="9"/>
  <c r="K193" i="9"/>
  <c r="S193" i="9"/>
  <c r="L193" i="9"/>
  <c r="T193" i="9"/>
  <c r="L174" i="9"/>
  <c r="T174" i="9"/>
  <c r="G175" i="9"/>
  <c r="O175" i="9"/>
  <c r="J176" i="9"/>
  <c r="R176" i="9"/>
  <c r="E177" i="9"/>
  <c r="M177" i="9"/>
  <c r="U177" i="9"/>
  <c r="H178" i="9"/>
  <c r="P178" i="9"/>
  <c r="F180" i="9"/>
  <c r="N180" i="9"/>
  <c r="I181" i="9"/>
  <c r="Q181" i="9"/>
  <c r="G183" i="9"/>
  <c r="O183" i="9"/>
  <c r="E185" i="9"/>
  <c r="M185" i="9"/>
  <c r="U185" i="9"/>
  <c r="H186" i="9"/>
  <c r="P186" i="9"/>
  <c r="F188" i="9"/>
  <c r="N188" i="9"/>
  <c r="I189" i="9"/>
  <c r="Q189" i="9"/>
  <c r="G191" i="9"/>
  <c r="O191" i="9"/>
  <c r="E179" i="9"/>
  <c r="M179" i="9"/>
  <c r="U179" i="9"/>
  <c r="H180" i="9"/>
  <c r="P180" i="9"/>
  <c r="F182" i="9"/>
  <c r="N182" i="9"/>
  <c r="I183" i="9"/>
  <c r="Q183" i="9"/>
  <c r="G185" i="9"/>
  <c r="O185" i="9"/>
  <c r="E187" i="9"/>
  <c r="M187" i="9"/>
  <c r="U187" i="9"/>
  <c r="H188" i="9"/>
  <c r="P188" i="9"/>
  <c r="F190" i="9"/>
  <c r="N190" i="9"/>
  <c r="I191" i="9"/>
  <c r="Q191" i="9"/>
  <c r="L192" i="9"/>
  <c r="T192" i="9"/>
  <c r="G193" i="9"/>
  <c r="O193" i="9"/>
  <c r="P193" i="9"/>
  <c r="H194" i="8" l="1"/>
  <c r="W181" i="9"/>
  <c r="W162" i="9"/>
  <c r="X180" i="9"/>
  <c r="X125" i="8"/>
  <c r="R194" i="8"/>
  <c r="S194" i="8"/>
  <c r="W183" i="9"/>
  <c r="W178" i="9"/>
  <c r="V16" i="9"/>
  <c r="V133" i="9" s="1"/>
  <c r="V172" i="9" s="1"/>
  <c r="U194" i="8"/>
  <c r="W169" i="9"/>
  <c r="W176" i="9"/>
  <c r="X171" i="9"/>
  <c r="X165" i="8"/>
  <c r="X165" i="9"/>
  <c r="X182" i="9"/>
  <c r="X193" i="9"/>
  <c r="X177" i="9"/>
  <c r="X184" i="8"/>
  <c r="W175" i="9"/>
  <c r="L194" i="8"/>
  <c r="X162" i="8"/>
  <c r="X175" i="9"/>
  <c r="W187" i="9"/>
  <c r="J194" i="9"/>
  <c r="W186" i="9"/>
  <c r="W168" i="9"/>
  <c r="T194" i="8"/>
  <c r="O194" i="8"/>
  <c r="W175" i="8"/>
  <c r="W16" i="8"/>
  <c r="W133" i="8" s="1"/>
  <c r="W170" i="9"/>
  <c r="W177" i="8"/>
  <c r="X167" i="8"/>
  <c r="V165" i="8"/>
  <c r="X163" i="9"/>
  <c r="X182" i="8"/>
  <c r="X170" i="9"/>
  <c r="W185" i="8"/>
  <c r="W166" i="8"/>
  <c r="X169" i="8"/>
  <c r="W181" i="8"/>
  <c r="W169" i="8"/>
  <c r="Q194" i="8"/>
  <c r="X166" i="8"/>
  <c r="W177" i="9"/>
  <c r="X190" i="8"/>
  <c r="W186" i="8"/>
  <c r="I194" i="8"/>
  <c r="W162" i="8"/>
  <c r="W178" i="8"/>
  <c r="W176" i="8"/>
  <c r="X191" i="9"/>
  <c r="W170" i="8"/>
  <c r="W171" i="8"/>
  <c r="X174" i="8"/>
  <c r="W167" i="8"/>
  <c r="X174" i="9"/>
  <c r="X190" i="9"/>
  <c r="V167" i="8"/>
  <c r="X166" i="9"/>
  <c r="E194" i="8"/>
  <c r="V171" i="8"/>
  <c r="W168" i="8"/>
  <c r="W184" i="8"/>
  <c r="W165" i="9"/>
  <c r="W191" i="8"/>
  <c r="X175" i="8"/>
  <c r="W185" i="9"/>
  <c r="X186" i="8"/>
  <c r="X188" i="9"/>
  <c r="W182" i="8"/>
  <c r="W163" i="9"/>
  <c r="X163" i="8"/>
  <c r="X5" i="9"/>
  <c r="X122" i="9" s="1"/>
  <c r="X180" i="8"/>
  <c r="W166" i="9"/>
  <c r="X178" i="8"/>
  <c r="W174" i="8"/>
  <c r="X125" i="9"/>
  <c r="X176" i="8"/>
  <c r="X168" i="8"/>
  <c r="X162" i="9"/>
  <c r="W163" i="8"/>
  <c r="W179" i="8"/>
  <c r="V149" i="8"/>
  <c r="V188" i="8" s="1"/>
  <c r="W180" i="8"/>
  <c r="V184" i="8"/>
  <c r="W187" i="8"/>
  <c r="X16" i="9"/>
  <c r="X133" i="9" s="1"/>
  <c r="W125" i="8"/>
  <c r="W122" i="8"/>
  <c r="W144" i="8"/>
  <c r="W192" i="8"/>
  <c r="W190" i="8"/>
  <c r="X144" i="8"/>
  <c r="W179" i="9"/>
  <c r="X134" i="8"/>
  <c r="X170" i="8"/>
  <c r="V144" i="8"/>
  <c r="V183" i="8" s="1"/>
  <c r="X149" i="8"/>
  <c r="W149" i="8"/>
  <c r="X189" i="8"/>
  <c r="W189" i="8"/>
  <c r="V125" i="8"/>
  <c r="V164" i="8" s="1"/>
  <c r="X171" i="8"/>
  <c r="X181" i="8"/>
  <c r="X179" i="8"/>
  <c r="X183" i="9"/>
  <c r="X192" i="8"/>
  <c r="X187" i="8"/>
  <c r="W184" i="9"/>
  <c r="W27" i="10"/>
  <c r="W16" i="9"/>
  <c r="W38" i="9" s="1"/>
  <c r="X191" i="8"/>
  <c r="X134" i="9"/>
  <c r="W180" i="9"/>
  <c r="X177" i="8"/>
  <c r="X185" i="8"/>
  <c r="W13" i="10"/>
  <c r="X29" i="10" s="1"/>
  <c r="V13" i="10"/>
  <c r="O194" i="9"/>
  <c r="E194" i="9"/>
  <c r="X176" i="9"/>
  <c r="X178" i="9"/>
  <c r="X192" i="9"/>
  <c r="X168" i="9"/>
  <c r="X184" i="9"/>
  <c r="X169" i="9"/>
  <c r="W167" i="9"/>
  <c r="W171" i="9"/>
  <c r="X187" i="9"/>
  <c r="X16" i="8"/>
  <c r="W189" i="9"/>
  <c r="W191" i="9"/>
  <c r="W188" i="9"/>
  <c r="W125" i="9"/>
  <c r="X179" i="9"/>
  <c r="W134" i="9"/>
  <c r="X186" i="9"/>
  <c r="X181" i="9"/>
  <c r="W174" i="9"/>
  <c r="W190" i="9"/>
  <c r="W192" i="9"/>
  <c r="V134" i="9"/>
  <c r="V173" i="9" s="1"/>
  <c r="F194" i="9"/>
  <c r="U194" i="9"/>
  <c r="G194" i="9"/>
  <c r="M194" i="9"/>
  <c r="V5" i="9"/>
  <c r="V125" i="9"/>
  <c r="V164" i="9" s="1"/>
  <c r="X189" i="9"/>
  <c r="W182" i="9"/>
  <c r="X173" i="8" l="1"/>
  <c r="W38" i="8"/>
  <c r="X38" i="9"/>
  <c r="X39" i="9" s="1"/>
  <c r="X173" i="9"/>
  <c r="X183" i="8"/>
  <c r="W183" i="8"/>
  <c r="W164" i="8"/>
  <c r="X164" i="8"/>
  <c r="W188" i="8"/>
  <c r="X188" i="8"/>
  <c r="X155" i="9"/>
  <c r="X133" i="8"/>
  <c r="W133" i="9"/>
  <c r="W172" i="9" s="1"/>
  <c r="W29" i="10"/>
  <c r="W15" i="10"/>
  <c r="X31" i="10" s="1"/>
  <c r="V15" i="10"/>
  <c r="X38" i="8"/>
  <c r="V122" i="9"/>
  <c r="V161" i="9" s="1"/>
  <c r="V38" i="9"/>
  <c r="W173" i="9"/>
  <c r="W164" i="9"/>
  <c r="X164" i="9"/>
  <c r="W122" i="9"/>
  <c r="X172" i="8" l="1"/>
  <c r="W155" i="8"/>
  <c r="X172" i="9"/>
  <c r="W31" i="10"/>
  <c r="X155" i="8"/>
  <c r="X39" i="8"/>
  <c r="W161" i="9"/>
  <c r="X161" i="9"/>
  <c r="V155" i="9"/>
  <c r="V194" i="9" s="1"/>
  <c r="W155" i="9"/>
  <c r="X194" i="8" l="1"/>
  <c r="W194" i="9"/>
  <c r="X194" i="9"/>
  <c r="E199" i="8" l="1"/>
  <c r="F199" i="8" s="1"/>
  <c r="G199" i="8" s="1"/>
  <c r="H199" i="8" s="1"/>
  <c r="I199" i="8" s="1"/>
  <c r="J199" i="8" s="1"/>
  <c r="K199" i="8" s="1"/>
  <c r="L199" i="8" s="1"/>
  <c r="M199" i="8" s="1"/>
  <c r="N199" i="8" s="1"/>
  <c r="O199" i="8" s="1"/>
  <c r="P199" i="8" s="1"/>
  <c r="Q199" i="8" s="1"/>
  <c r="R199" i="8" s="1"/>
  <c r="S199" i="8" s="1"/>
  <c r="T199" i="8" s="1"/>
  <c r="U199" i="8" s="1"/>
  <c r="V199" i="8" s="1"/>
  <c r="W199" i="8" s="1"/>
  <c r="X199" i="8" s="1"/>
  <c r="Y199" i="8" s="1"/>
  <c r="E160" i="8"/>
  <c r="F160" i="8" s="1"/>
  <c r="G160" i="8" s="1"/>
  <c r="H160" i="8" s="1"/>
  <c r="I160" i="8" s="1"/>
  <c r="J160" i="8" s="1"/>
  <c r="K160" i="8" s="1"/>
  <c r="L160" i="8" s="1"/>
  <c r="M160" i="8" s="1"/>
  <c r="N160" i="8" s="1"/>
  <c r="O160" i="8" s="1"/>
  <c r="P160" i="8" s="1"/>
  <c r="Q160" i="8" s="1"/>
  <c r="R160" i="8" s="1"/>
  <c r="S160" i="8" s="1"/>
  <c r="T160" i="8" s="1"/>
  <c r="U160" i="8" s="1"/>
  <c r="V160" i="8" s="1"/>
  <c r="W160" i="8" s="1"/>
  <c r="X160" i="8" s="1"/>
  <c r="Y160" i="8" s="1"/>
  <c r="D193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E121" i="8"/>
  <c r="F121" i="8" s="1"/>
  <c r="G121" i="8" s="1"/>
  <c r="H121" i="8" s="1"/>
  <c r="I121" i="8" s="1"/>
  <c r="J121" i="8" s="1"/>
  <c r="K121" i="8" s="1"/>
  <c r="L121" i="8" s="1"/>
  <c r="M121" i="8" s="1"/>
  <c r="N121" i="8" s="1"/>
  <c r="O121" i="8" s="1"/>
  <c r="P121" i="8" s="1"/>
  <c r="Q121" i="8" s="1"/>
  <c r="R121" i="8" s="1"/>
  <c r="S121" i="8" s="1"/>
  <c r="T121" i="8" s="1"/>
  <c r="U121" i="8" s="1"/>
  <c r="V121" i="8" s="1"/>
  <c r="W121" i="8" s="1"/>
  <c r="X121" i="8" s="1"/>
  <c r="Y121" i="8" s="1"/>
  <c r="E82" i="8"/>
  <c r="F82" i="8" s="1"/>
  <c r="G82" i="8" s="1"/>
  <c r="H82" i="8" s="1"/>
  <c r="I82" i="8" s="1"/>
  <c r="J82" i="8" s="1"/>
  <c r="K82" i="8" s="1"/>
  <c r="L82" i="8" s="1"/>
  <c r="M82" i="8" s="1"/>
  <c r="N82" i="8" s="1"/>
  <c r="O82" i="8" s="1"/>
  <c r="P82" i="8" s="1"/>
  <c r="Q82" i="8" s="1"/>
  <c r="R82" i="8" s="1"/>
  <c r="S82" i="8" s="1"/>
  <c r="T82" i="8" s="1"/>
  <c r="U82" i="8" s="1"/>
  <c r="V82" i="8" s="1"/>
  <c r="W82" i="8" s="1"/>
  <c r="X82" i="8" s="1"/>
  <c r="Y82" i="8" s="1"/>
  <c r="E43" i="8"/>
  <c r="F43" i="8" s="1"/>
  <c r="G43" i="8" s="1"/>
  <c r="H43" i="8" s="1"/>
  <c r="I43" i="8" s="1"/>
  <c r="J43" i="8" s="1"/>
  <c r="K43" i="8" s="1"/>
  <c r="L43" i="8" s="1"/>
  <c r="M43" i="8" s="1"/>
  <c r="N43" i="8" s="1"/>
  <c r="O43" i="8" s="1"/>
  <c r="P43" i="8" s="1"/>
  <c r="Q43" i="8" s="1"/>
  <c r="R43" i="8" s="1"/>
  <c r="S43" i="8" s="1"/>
  <c r="T43" i="8" s="1"/>
  <c r="U43" i="8" s="1"/>
  <c r="V43" i="8" s="1"/>
  <c r="W43" i="8" s="1"/>
  <c r="X43" i="8" s="1"/>
  <c r="Y43" i="8" s="1"/>
  <c r="E4" i="8"/>
  <c r="F4" i="8" s="1"/>
  <c r="G4" i="8" s="1"/>
  <c r="H4" i="8" s="1"/>
  <c r="I4" i="8" s="1"/>
  <c r="J4" i="8" s="1"/>
  <c r="K4" i="8" s="1"/>
  <c r="L4" i="8" s="1"/>
  <c r="M4" i="8" s="1"/>
  <c r="N4" i="8" s="1"/>
  <c r="O4" i="8" s="1"/>
  <c r="P4" i="8" s="1"/>
  <c r="Q4" i="8" s="1"/>
  <c r="R4" i="8" s="1"/>
  <c r="S4" i="8" s="1"/>
  <c r="T4" i="8" s="1"/>
  <c r="U4" i="8" s="1"/>
  <c r="V4" i="8" s="1"/>
  <c r="W4" i="8" s="1"/>
  <c r="X4" i="8" s="1"/>
  <c r="Y4" i="8" s="1"/>
  <c r="D80" i="7"/>
  <c r="E80" i="7"/>
  <c r="F80" i="7"/>
  <c r="G80" i="7"/>
  <c r="H80" i="7"/>
  <c r="I80" i="7"/>
  <c r="J80" i="7"/>
  <c r="K80" i="7"/>
  <c r="L80" i="7"/>
  <c r="M80" i="7"/>
  <c r="N80" i="7"/>
  <c r="O80" i="7"/>
  <c r="P80" i="7"/>
  <c r="Q80" i="7"/>
  <c r="R80" i="7"/>
  <c r="S80" i="7"/>
  <c r="T80" i="7"/>
  <c r="U80" i="7"/>
  <c r="D81" i="7"/>
  <c r="E81" i="7"/>
  <c r="F81" i="7"/>
  <c r="G81" i="7"/>
  <c r="H81" i="7"/>
  <c r="I81" i="7"/>
  <c r="J81" i="7"/>
  <c r="K81" i="7"/>
  <c r="L81" i="7"/>
  <c r="M81" i="7"/>
  <c r="N81" i="7"/>
  <c r="O81" i="7"/>
  <c r="P81" i="7"/>
  <c r="Q81" i="7"/>
  <c r="R81" i="7"/>
  <c r="S81" i="7"/>
  <c r="T81" i="7"/>
  <c r="U81" i="7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Q82" i="7"/>
  <c r="R82" i="7"/>
  <c r="S82" i="7"/>
  <c r="T82" i="7"/>
  <c r="U82" i="7"/>
  <c r="D83" i="7"/>
  <c r="E83" i="7"/>
  <c r="F83" i="7"/>
  <c r="G83" i="7"/>
  <c r="H83" i="7"/>
  <c r="I83" i="7"/>
  <c r="J83" i="7"/>
  <c r="K83" i="7"/>
  <c r="L83" i="7"/>
  <c r="M83" i="7"/>
  <c r="N83" i="7"/>
  <c r="O83" i="7"/>
  <c r="P83" i="7"/>
  <c r="Q83" i="7"/>
  <c r="R83" i="7"/>
  <c r="S83" i="7"/>
  <c r="T83" i="7"/>
  <c r="U83" i="7"/>
  <c r="D84" i="7"/>
  <c r="E84" i="7"/>
  <c r="F84" i="7"/>
  <c r="G84" i="7"/>
  <c r="H84" i="7"/>
  <c r="I84" i="7"/>
  <c r="J84" i="7"/>
  <c r="K84" i="7"/>
  <c r="L84" i="7"/>
  <c r="M84" i="7"/>
  <c r="N84" i="7"/>
  <c r="O84" i="7"/>
  <c r="P84" i="7"/>
  <c r="Q84" i="7"/>
  <c r="R84" i="7"/>
  <c r="S84" i="7"/>
  <c r="T84" i="7"/>
  <c r="U84" i="7"/>
  <c r="D85" i="7"/>
  <c r="E85" i="7"/>
  <c r="F85" i="7"/>
  <c r="G85" i="7"/>
  <c r="H85" i="7"/>
  <c r="I85" i="7"/>
  <c r="J85" i="7"/>
  <c r="K85" i="7"/>
  <c r="L85" i="7"/>
  <c r="M85" i="7"/>
  <c r="N85" i="7"/>
  <c r="O85" i="7"/>
  <c r="P85" i="7"/>
  <c r="Q85" i="7"/>
  <c r="R85" i="7"/>
  <c r="S85" i="7"/>
  <c r="T85" i="7"/>
  <c r="U85" i="7"/>
  <c r="D86" i="7"/>
  <c r="E86" i="7"/>
  <c r="F86" i="7"/>
  <c r="G86" i="7"/>
  <c r="H86" i="7"/>
  <c r="I86" i="7"/>
  <c r="J86" i="7"/>
  <c r="K86" i="7"/>
  <c r="L86" i="7"/>
  <c r="M86" i="7"/>
  <c r="N86" i="7"/>
  <c r="O86" i="7"/>
  <c r="P86" i="7"/>
  <c r="Q86" i="7"/>
  <c r="R86" i="7"/>
  <c r="S86" i="7"/>
  <c r="T86" i="7"/>
  <c r="U86" i="7"/>
  <c r="D87" i="7"/>
  <c r="E87" i="7"/>
  <c r="F87" i="7"/>
  <c r="G87" i="7"/>
  <c r="H87" i="7"/>
  <c r="I87" i="7"/>
  <c r="J87" i="7"/>
  <c r="K87" i="7"/>
  <c r="L87" i="7"/>
  <c r="M87" i="7"/>
  <c r="N87" i="7"/>
  <c r="O87" i="7"/>
  <c r="P87" i="7"/>
  <c r="Q87" i="7"/>
  <c r="R87" i="7"/>
  <c r="S87" i="7"/>
  <c r="T87" i="7"/>
  <c r="U87" i="7"/>
  <c r="D88" i="7"/>
  <c r="E88" i="7"/>
  <c r="F88" i="7"/>
  <c r="G88" i="7"/>
  <c r="H88" i="7"/>
  <c r="I88" i="7"/>
  <c r="J88" i="7"/>
  <c r="K88" i="7"/>
  <c r="L88" i="7"/>
  <c r="M88" i="7"/>
  <c r="N88" i="7"/>
  <c r="O88" i="7"/>
  <c r="P88" i="7"/>
  <c r="Q88" i="7"/>
  <c r="R88" i="7"/>
  <c r="S88" i="7"/>
  <c r="T88" i="7"/>
  <c r="U88" i="7"/>
  <c r="D89" i="7"/>
  <c r="E89" i="7"/>
  <c r="F89" i="7"/>
  <c r="G89" i="7"/>
  <c r="H89" i="7"/>
  <c r="I89" i="7"/>
  <c r="J89" i="7"/>
  <c r="K89" i="7"/>
  <c r="L89" i="7"/>
  <c r="M89" i="7"/>
  <c r="N89" i="7"/>
  <c r="O89" i="7"/>
  <c r="P89" i="7"/>
  <c r="Q89" i="7"/>
  <c r="R89" i="7"/>
  <c r="S89" i="7"/>
  <c r="T89" i="7"/>
  <c r="U89" i="7"/>
  <c r="D90" i="7"/>
  <c r="E90" i="7"/>
  <c r="F90" i="7"/>
  <c r="G90" i="7"/>
  <c r="H90" i="7"/>
  <c r="I90" i="7"/>
  <c r="J90" i="7"/>
  <c r="K90" i="7"/>
  <c r="L90" i="7"/>
  <c r="M90" i="7"/>
  <c r="N90" i="7"/>
  <c r="O90" i="7"/>
  <c r="P90" i="7"/>
  <c r="Q90" i="7"/>
  <c r="R90" i="7"/>
  <c r="S90" i="7"/>
  <c r="T90" i="7"/>
  <c r="U90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Q91" i="7"/>
  <c r="R91" i="7"/>
  <c r="S91" i="7"/>
  <c r="T91" i="7"/>
  <c r="U91" i="7"/>
  <c r="D92" i="7"/>
  <c r="E92" i="7"/>
  <c r="F92" i="7"/>
  <c r="G92" i="7"/>
  <c r="H92" i="7"/>
  <c r="I92" i="7"/>
  <c r="J92" i="7"/>
  <c r="K92" i="7"/>
  <c r="L92" i="7"/>
  <c r="M92" i="7"/>
  <c r="N92" i="7"/>
  <c r="O92" i="7"/>
  <c r="P92" i="7"/>
  <c r="Q92" i="7"/>
  <c r="R92" i="7"/>
  <c r="S92" i="7"/>
  <c r="T92" i="7"/>
  <c r="U92" i="7"/>
  <c r="D93" i="7"/>
  <c r="D118" i="7" s="1"/>
  <c r="E93" i="7"/>
  <c r="F93" i="7"/>
  <c r="G93" i="7"/>
  <c r="H93" i="7"/>
  <c r="I93" i="7"/>
  <c r="J93" i="7"/>
  <c r="K93" i="7"/>
  <c r="L93" i="7"/>
  <c r="M93" i="7"/>
  <c r="N93" i="7"/>
  <c r="O93" i="7"/>
  <c r="P93" i="7"/>
  <c r="Q93" i="7"/>
  <c r="R93" i="7"/>
  <c r="S93" i="7"/>
  <c r="T93" i="7"/>
  <c r="U93" i="7"/>
  <c r="D94" i="7"/>
  <c r="D119" i="7" s="1"/>
  <c r="E94" i="7"/>
  <c r="F94" i="7"/>
  <c r="G94" i="7"/>
  <c r="H94" i="7"/>
  <c r="I94" i="7"/>
  <c r="J94" i="7"/>
  <c r="K94" i="7"/>
  <c r="L94" i="7"/>
  <c r="M94" i="7"/>
  <c r="N94" i="7"/>
  <c r="O94" i="7"/>
  <c r="P94" i="7"/>
  <c r="Q94" i="7"/>
  <c r="R94" i="7"/>
  <c r="S94" i="7"/>
  <c r="T94" i="7"/>
  <c r="U94" i="7"/>
  <c r="D95" i="7"/>
  <c r="D120" i="7" s="1"/>
  <c r="E95" i="7"/>
  <c r="F95" i="7"/>
  <c r="G95" i="7"/>
  <c r="H95" i="7"/>
  <c r="I95" i="7"/>
  <c r="J95" i="7"/>
  <c r="K95" i="7"/>
  <c r="L95" i="7"/>
  <c r="M95" i="7"/>
  <c r="N95" i="7"/>
  <c r="O95" i="7"/>
  <c r="P95" i="7"/>
  <c r="Q95" i="7"/>
  <c r="R95" i="7"/>
  <c r="S95" i="7"/>
  <c r="T95" i="7"/>
  <c r="U95" i="7"/>
  <c r="D96" i="7"/>
  <c r="D121" i="7" s="1"/>
  <c r="E96" i="7"/>
  <c r="F96" i="7"/>
  <c r="G96" i="7"/>
  <c r="H96" i="7"/>
  <c r="I96" i="7"/>
  <c r="J96" i="7"/>
  <c r="K96" i="7"/>
  <c r="L96" i="7"/>
  <c r="M96" i="7"/>
  <c r="N96" i="7"/>
  <c r="O96" i="7"/>
  <c r="P96" i="7"/>
  <c r="Q96" i="7"/>
  <c r="R96" i="7"/>
  <c r="S96" i="7"/>
  <c r="T96" i="7"/>
  <c r="U96" i="7"/>
  <c r="D97" i="7"/>
  <c r="D122" i="7" s="1"/>
  <c r="E97" i="7"/>
  <c r="F97" i="7"/>
  <c r="G97" i="7"/>
  <c r="H97" i="7"/>
  <c r="I97" i="7"/>
  <c r="J97" i="7"/>
  <c r="K97" i="7"/>
  <c r="L97" i="7"/>
  <c r="M97" i="7"/>
  <c r="N97" i="7"/>
  <c r="O97" i="7"/>
  <c r="P97" i="7"/>
  <c r="Q97" i="7"/>
  <c r="R97" i="7"/>
  <c r="S97" i="7"/>
  <c r="T97" i="7"/>
  <c r="U97" i="7"/>
  <c r="D98" i="7"/>
  <c r="E98" i="7"/>
  <c r="F98" i="7"/>
  <c r="G98" i="7"/>
  <c r="H98" i="7"/>
  <c r="I98" i="7"/>
  <c r="J98" i="7"/>
  <c r="K98" i="7"/>
  <c r="L98" i="7"/>
  <c r="M98" i="7"/>
  <c r="N98" i="7"/>
  <c r="O98" i="7"/>
  <c r="P98" i="7"/>
  <c r="Q98" i="7"/>
  <c r="R98" i="7"/>
  <c r="S98" i="7"/>
  <c r="T98" i="7"/>
  <c r="U98" i="7"/>
  <c r="D99" i="7"/>
  <c r="E99" i="7"/>
  <c r="F99" i="7"/>
  <c r="G99" i="7"/>
  <c r="H99" i="7"/>
  <c r="I99" i="7"/>
  <c r="J99" i="7"/>
  <c r="K99" i="7"/>
  <c r="L99" i="7"/>
  <c r="M99" i="7"/>
  <c r="N99" i="7"/>
  <c r="O99" i="7"/>
  <c r="P99" i="7"/>
  <c r="Q99" i="7"/>
  <c r="R99" i="7"/>
  <c r="S99" i="7"/>
  <c r="T99" i="7"/>
  <c r="U99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T56" i="7"/>
  <c r="U56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E58" i="7"/>
  <c r="F58" i="7"/>
  <c r="G58" i="7"/>
  <c r="H58" i="7"/>
  <c r="I58" i="7"/>
  <c r="J58" i="7"/>
  <c r="K58" i="7"/>
  <c r="L58" i="7"/>
  <c r="M58" i="7"/>
  <c r="N58" i="7"/>
  <c r="O58" i="7"/>
  <c r="P58" i="7"/>
  <c r="Q58" i="7"/>
  <c r="R58" i="7"/>
  <c r="S58" i="7"/>
  <c r="T58" i="7"/>
  <c r="U58" i="7"/>
  <c r="E59" i="7"/>
  <c r="F59" i="7"/>
  <c r="G59" i="7"/>
  <c r="H59" i="7"/>
  <c r="I59" i="7"/>
  <c r="J59" i="7"/>
  <c r="K59" i="7"/>
  <c r="L59" i="7"/>
  <c r="M59" i="7"/>
  <c r="N59" i="7"/>
  <c r="O59" i="7"/>
  <c r="P59" i="7"/>
  <c r="Q59" i="7"/>
  <c r="R59" i="7"/>
  <c r="S59" i="7"/>
  <c r="T59" i="7"/>
  <c r="U59" i="7"/>
  <c r="E60" i="7"/>
  <c r="F60" i="7"/>
  <c r="G60" i="7"/>
  <c r="H60" i="7"/>
  <c r="I60" i="7"/>
  <c r="J60" i="7"/>
  <c r="K60" i="7"/>
  <c r="L60" i="7"/>
  <c r="M60" i="7"/>
  <c r="N60" i="7"/>
  <c r="O60" i="7"/>
  <c r="P60" i="7"/>
  <c r="Q60" i="7"/>
  <c r="R60" i="7"/>
  <c r="S60" i="7"/>
  <c r="T60" i="7"/>
  <c r="U60" i="7"/>
  <c r="E61" i="7"/>
  <c r="F61" i="7"/>
  <c r="G61" i="7"/>
  <c r="H61" i="7"/>
  <c r="I61" i="7"/>
  <c r="J61" i="7"/>
  <c r="K61" i="7"/>
  <c r="L61" i="7"/>
  <c r="M61" i="7"/>
  <c r="N61" i="7"/>
  <c r="O61" i="7"/>
  <c r="P61" i="7"/>
  <c r="Q61" i="7"/>
  <c r="R61" i="7"/>
  <c r="S61" i="7"/>
  <c r="T61" i="7"/>
  <c r="U61" i="7"/>
  <c r="E62" i="7"/>
  <c r="F62" i="7"/>
  <c r="G62" i="7"/>
  <c r="H62" i="7"/>
  <c r="I62" i="7"/>
  <c r="J62" i="7"/>
  <c r="K62" i="7"/>
  <c r="L62" i="7"/>
  <c r="M62" i="7"/>
  <c r="N62" i="7"/>
  <c r="O62" i="7"/>
  <c r="P62" i="7"/>
  <c r="Q62" i="7"/>
  <c r="R62" i="7"/>
  <c r="S62" i="7"/>
  <c r="T62" i="7"/>
  <c r="U62" i="7"/>
  <c r="E63" i="7"/>
  <c r="F63" i="7"/>
  <c r="G63" i="7"/>
  <c r="H63" i="7"/>
  <c r="I63" i="7"/>
  <c r="J63" i="7"/>
  <c r="K63" i="7"/>
  <c r="L63" i="7"/>
  <c r="M63" i="7"/>
  <c r="N63" i="7"/>
  <c r="O63" i="7"/>
  <c r="P63" i="7"/>
  <c r="Q63" i="7"/>
  <c r="R63" i="7"/>
  <c r="S63" i="7"/>
  <c r="T63" i="7"/>
  <c r="U63" i="7"/>
  <c r="E64" i="7"/>
  <c r="F64" i="7"/>
  <c r="G64" i="7"/>
  <c r="H64" i="7"/>
  <c r="I64" i="7"/>
  <c r="J64" i="7"/>
  <c r="K64" i="7"/>
  <c r="L64" i="7"/>
  <c r="M64" i="7"/>
  <c r="N64" i="7"/>
  <c r="O64" i="7"/>
  <c r="P64" i="7"/>
  <c r="Q64" i="7"/>
  <c r="R64" i="7"/>
  <c r="S64" i="7"/>
  <c r="T64" i="7"/>
  <c r="U64" i="7"/>
  <c r="E65" i="7"/>
  <c r="F65" i="7"/>
  <c r="G65" i="7"/>
  <c r="H65" i="7"/>
  <c r="I65" i="7"/>
  <c r="J65" i="7"/>
  <c r="K65" i="7"/>
  <c r="L65" i="7"/>
  <c r="M65" i="7"/>
  <c r="N65" i="7"/>
  <c r="O65" i="7"/>
  <c r="P65" i="7"/>
  <c r="Q65" i="7"/>
  <c r="R65" i="7"/>
  <c r="S65" i="7"/>
  <c r="T65" i="7"/>
  <c r="U65" i="7"/>
  <c r="E66" i="7"/>
  <c r="F66" i="7"/>
  <c r="G66" i="7"/>
  <c r="H66" i="7"/>
  <c r="I66" i="7"/>
  <c r="J66" i="7"/>
  <c r="K66" i="7"/>
  <c r="L66" i="7"/>
  <c r="M66" i="7"/>
  <c r="N66" i="7"/>
  <c r="O66" i="7"/>
  <c r="P66" i="7"/>
  <c r="Q66" i="7"/>
  <c r="R66" i="7"/>
  <c r="S66" i="7"/>
  <c r="T66" i="7"/>
  <c r="U66" i="7"/>
  <c r="E67" i="7"/>
  <c r="F67" i="7"/>
  <c r="G67" i="7"/>
  <c r="H67" i="7"/>
  <c r="I67" i="7"/>
  <c r="J67" i="7"/>
  <c r="K67" i="7"/>
  <c r="L67" i="7"/>
  <c r="M67" i="7"/>
  <c r="N67" i="7"/>
  <c r="O67" i="7"/>
  <c r="P67" i="7"/>
  <c r="Q67" i="7"/>
  <c r="R67" i="7"/>
  <c r="S67" i="7"/>
  <c r="T67" i="7"/>
  <c r="U67" i="7"/>
  <c r="E68" i="7"/>
  <c r="F68" i="7"/>
  <c r="G68" i="7"/>
  <c r="H68" i="7"/>
  <c r="I68" i="7"/>
  <c r="J68" i="7"/>
  <c r="K68" i="7"/>
  <c r="L68" i="7"/>
  <c r="M68" i="7"/>
  <c r="N68" i="7"/>
  <c r="O68" i="7"/>
  <c r="P68" i="7"/>
  <c r="Q68" i="7"/>
  <c r="R68" i="7"/>
  <c r="S68" i="7"/>
  <c r="T68" i="7"/>
  <c r="U68" i="7"/>
  <c r="E69" i="7"/>
  <c r="F69" i="7"/>
  <c r="G69" i="7"/>
  <c r="H69" i="7"/>
  <c r="I69" i="7"/>
  <c r="J69" i="7"/>
  <c r="K69" i="7"/>
  <c r="L69" i="7"/>
  <c r="M69" i="7"/>
  <c r="N69" i="7"/>
  <c r="O69" i="7"/>
  <c r="P69" i="7"/>
  <c r="Q69" i="7"/>
  <c r="R69" i="7"/>
  <c r="S69" i="7"/>
  <c r="T69" i="7"/>
  <c r="U69" i="7"/>
  <c r="E70" i="7"/>
  <c r="F70" i="7"/>
  <c r="G70" i="7"/>
  <c r="H70" i="7"/>
  <c r="I70" i="7"/>
  <c r="J70" i="7"/>
  <c r="K70" i="7"/>
  <c r="L70" i="7"/>
  <c r="M70" i="7"/>
  <c r="N70" i="7"/>
  <c r="O70" i="7"/>
  <c r="P70" i="7"/>
  <c r="Q70" i="7"/>
  <c r="R70" i="7"/>
  <c r="S70" i="7"/>
  <c r="T70" i="7"/>
  <c r="U70" i="7"/>
  <c r="E71" i="7"/>
  <c r="F71" i="7"/>
  <c r="G71" i="7"/>
  <c r="H71" i="7"/>
  <c r="I71" i="7"/>
  <c r="J71" i="7"/>
  <c r="K71" i="7"/>
  <c r="L71" i="7"/>
  <c r="M71" i="7"/>
  <c r="N71" i="7"/>
  <c r="O71" i="7"/>
  <c r="P71" i="7"/>
  <c r="Q71" i="7"/>
  <c r="R71" i="7"/>
  <c r="S71" i="7"/>
  <c r="T71" i="7"/>
  <c r="U71" i="7"/>
  <c r="E72" i="7"/>
  <c r="F72" i="7"/>
  <c r="G72" i="7"/>
  <c r="H72" i="7"/>
  <c r="I72" i="7"/>
  <c r="J72" i="7"/>
  <c r="K72" i="7"/>
  <c r="L72" i="7"/>
  <c r="M72" i="7"/>
  <c r="N72" i="7"/>
  <c r="O72" i="7"/>
  <c r="P72" i="7"/>
  <c r="Q72" i="7"/>
  <c r="R72" i="7"/>
  <c r="S72" i="7"/>
  <c r="T72" i="7"/>
  <c r="U72" i="7"/>
  <c r="E73" i="7"/>
  <c r="F73" i="7"/>
  <c r="G73" i="7"/>
  <c r="H73" i="7"/>
  <c r="I73" i="7"/>
  <c r="J73" i="7"/>
  <c r="K73" i="7"/>
  <c r="L73" i="7"/>
  <c r="M73" i="7"/>
  <c r="N73" i="7"/>
  <c r="O73" i="7"/>
  <c r="P73" i="7"/>
  <c r="Q73" i="7"/>
  <c r="R73" i="7"/>
  <c r="S73" i="7"/>
  <c r="T73" i="7"/>
  <c r="U73" i="7"/>
  <c r="E74" i="7"/>
  <c r="F74" i="7"/>
  <c r="G74" i="7"/>
  <c r="H74" i="7"/>
  <c r="I74" i="7"/>
  <c r="J74" i="7"/>
  <c r="K74" i="7"/>
  <c r="L74" i="7"/>
  <c r="M74" i="7"/>
  <c r="N74" i="7"/>
  <c r="O74" i="7"/>
  <c r="P74" i="7"/>
  <c r="Q74" i="7"/>
  <c r="R74" i="7"/>
  <c r="S74" i="7"/>
  <c r="T74" i="7"/>
  <c r="U74" i="7"/>
  <c r="D72" i="7"/>
  <c r="D71" i="7"/>
  <c r="D70" i="7"/>
  <c r="D69" i="7"/>
  <c r="D68" i="7"/>
  <c r="V48" i="7"/>
  <c r="V98" i="7" s="1"/>
  <c r="W48" i="7"/>
  <c r="W98" i="7" s="1"/>
  <c r="X48" i="7"/>
  <c r="Y73" i="7" s="1"/>
  <c r="R124" i="7" l="1"/>
  <c r="J124" i="7"/>
  <c r="R120" i="7"/>
  <c r="J120" i="7"/>
  <c r="R116" i="7"/>
  <c r="J116" i="7"/>
  <c r="R112" i="7"/>
  <c r="J112" i="7"/>
  <c r="U123" i="7"/>
  <c r="M123" i="7"/>
  <c r="E123" i="7"/>
  <c r="R123" i="7"/>
  <c r="J123" i="7"/>
  <c r="R108" i="7"/>
  <c r="J108" i="7"/>
  <c r="H105" i="7"/>
  <c r="P124" i="7"/>
  <c r="H124" i="7"/>
  <c r="T122" i="7"/>
  <c r="L122" i="7"/>
  <c r="N121" i="7"/>
  <c r="F121" i="7"/>
  <c r="P120" i="7"/>
  <c r="H120" i="7"/>
  <c r="R119" i="7"/>
  <c r="J119" i="7"/>
  <c r="T118" i="7"/>
  <c r="L118" i="7"/>
  <c r="N117" i="7"/>
  <c r="F117" i="7"/>
  <c r="P116" i="7"/>
  <c r="H116" i="7"/>
  <c r="R115" i="7"/>
  <c r="J115" i="7"/>
  <c r="T114" i="7"/>
  <c r="L114" i="7"/>
  <c r="N113" i="7"/>
  <c r="F113" i="7"/>
  <c r="P112" i="7"/>
  <c r="H112" i="7"/>
  <c r="R111" i="7"/>
  <c r="J111" i="7"/>
  <c r="T110" i="7"/>
  <c r="L110" i="7"/>
  <c r="N109" i="7"/>
  <c r="F109" i="7"/>
  <c r="P108" i="7"/>
  <c r="H108" i="7"/>
  <c r="R107" i="7"/>
  <c r="J107" i="7"/>
  <c r="T106" i="7"/>
  <c r="L106" i="7"/>
  <c r="N105" i="7"/>
  <c r="F105" i="7"/>
  <c r="H111" i="7"/>
  <c r="R110" i="7"/>
  <c r="J110" i="7"/>
  <c r="T109" i="7"/>
  <c r="L109" i="7"/>
  <c r="N108" i="7"/>
  <c r="F108" i="7"/>
  <c r="P107" i="7"/>
  <c r="H107" i="7"/>
  <c r="R106" i="7"/>
  <c r="J106" i="7"/>
  <c r="T105" i="7"/>
  <c r="L105" i="7"/>
  <c r="V123" i="7"/>
  <c r="S124" i="7"/>
  <c r="K124" i="7"/>
  <c r="O122" i="7"/>
  <c r="G122" i="7"/>
  <c r="S120" i="7"/>
  <c r="K120" i="7"/>
  <c r="U119" i="7"/>
  <c r="M119" i="7"/>
  <c r="E119" i="7"/>
  <c r="O118" i="7"/>
  <c r="G118" i="7"/>
  <c r="S116" i="7"/>
  <c r="K116" i="7"/>
  <c r="U115" i="7"/>
  <c r="M115" i="7"/>
  <c r="E115" i="7"/>
  <c r="O114" i="7"/>
  <c r="G114" i="7"/>
  <c r="Q113" i="7"/>
  <c r="S112" i="7"/>
  <c r="K112" i="7"/>
  <c r="U111" i="7"/>
  <c r="M111" i="7"/>
  <c r="E111" i="7"/>
  <c r="O110" i="7"/>
  <c r="G110" i="7"/>
  <c r="S108" i="7"/>
  <c r="K108" i="7"/>
  <c r="U107" i="7"/>
  <c r="M107" i="7"/>
  <c r="E107" i="7"/>
  <c r="O106" i="7"/>
  <c r="G106" i="7"/>
  <c r="X73" i="7"/>
  <c r="R109" i="7"/>
  <c r="R105" i="7"/>
  <c r="R121" i="7"/>
  <c r="J117" i="7"/>
  <c r="J105" i="7"/>
  <c r="Q124" i="7"/>
  <c r="I124" i="7"/>
  <c r="S123" i="7"/>
  <c r="K123" i="7"/>
  <c r="U122" i="7"/>
  <c r="M122" i="7"/>
  <c r="E122" i="7"/>
  <c r="O121" i="7"/>
  <c r="G121" i="7"/>
  <c r="Q120" i="7"/>
  <c r="I120" i="7"/>
  <c r="S119" i="7"/>
  <c r="K119" i="7"/>
  <c r="U118" i="7"/>
  <c r="M118" i="7"/>
  <c r="E118" i="7"/>
  <c r="O117" i="7"/>
  <c r="G117" i="7"/>
  <c r="Q116" i="7"/>
  <c r="I116" i="7"/>
  <c r="S115" i="7"/>
  <c r="K115" i="7"/>
  <c r="U114" i="7"/>
  <c r="M114" i="7"/>
  <c r="E114" i="7"/>
  <c r="O113" i="7"/>
  <c r="G113" i="7"/>
  <c r="Q112" i="7"/>
  <c r="I112" i="7"/>
  <c r="S111" i="7"/>
  <c r="K111" i="7"/>
  <c r="U110" i="7"/>
  <c r="M110" i="7"/>
  <c r="E110" i="7"/>
  <c r="O109" i="7"/>
  <c r="G109" i="7"/>
  <c r="Q108" i="7"/>
  <c r="I108" i="7"/>
  <c r="S107" i="7"/>
  <c r="K107" i="7"/>
  <c r="M106" i="7"/>
  <c r="E106" i="7"/>
  <c r="O105" i="7"/>
  <c r="G105" i="7"/>
  <c r="J121" i="7"/>
  <c r="R117" i="7"/>
  <c r="J113" i="7"/>
  <c r="J109" i="7"/>
  <c r="X98" i="7"/>
  <c r="Y123" i="7" s="1"/>
  <c r="N124" i="7"/>
  <c r="F124" i="7"/>
  <c r="P123" i="7"/>
  <c r="H123" i="7"/>
  <c r="R122" i="7"/>
  <c r="J122" i="7"/>
  <c r="T121" i="7"/>
  <c r="L121" i="7"/>
  <c r="N120" i="7"/>
  <c r="F120" i="7"/>
  <c r="P119" i="7"/>
  <c r="H119" i="7"/>
  <c r="R118" i="7"/>
  <c r="J118" i="7"/>
  <c r="T117" i="7"/>
  <c r="L117" i="7"/>
  <c r="N116" i="7"/>
  <c r="F116" i="7"/>
  <c r="P115" i="7"/>
  <c r="H115" i="7"/>
  <c r="R114" i="7"/>
  <c r="J114" i="7"/>
  <c r="T113" i="7"/>
  <c r="L113" i="7"/>
  <c r="N112" i="7"/>
  <c r="F112" i="7"/>
  <c r="P111" i="7"/>
  <c r="U124" i="7"/>
  <c r="M124" i="7"/>
  <c r="E124" i="7"/>
  <c r="O123" i="7"/>
  <c r="G123" i="7"/>
  <c r="Q122" i="7"/>
  <c r="I122" i="7"/>
  <c r="S121" i="7"/>
  <c r="K121" i="7"/>
  <c r="U120" i="7"/>
  <c r="M120" i="7"/>
  <c r="E120" i="7"/>
  <c r="O119" i="7"/>
  <c r="G119" i="7"/>
  <c r="Q118" i="7"/>
  <c r="I118" i="7"/>
  <c r="S117" i="7"/>
  <c r="K117" i="7"/>
  <c r="M116" i="7"/>
  <c r="E116" i="7"/>
  <c r="O115" i="7"/>
  <c r="G115" i="7"/>
  <c r="Q114" i="7"/>
  <c r="I114" i="7"/>
  <c r="S113" i="7"/>
  <c r="K113" i="7"/>
  <c r="M112" i="7"/>
  <c r="E112" i="7"/>
  <c r="O111" i="7"/>
  <c r="G111" i="7"/>
  <c r="Q110" i="7"/>
  <c r="I110" i="7"/>
  <c r="S109" i="7"/>
  <c r="K109" i="7"/>
  <c r="M108" i="7"/>
  <c r="E108" i="7"/>
  <c r="O107" i="7"/>
  <c r="G107" i="7"/>
  <c r="Q106" i="7"/>
  <c r="I106" i="7"/>
  <c r="S105" i="7"/>
  <c r="K105" i="7"/>
  <c r="T124" i="7"/>
  <c r="L124" i="7"/>
  <c r="N123" i="7"/>
  <c r="F123" i="7"/>
  <c r="P122" i="7"/>
  <c r="H122" i="7"/>
  <c r="T120" i="7"/>
  <c r="L120" i="7"/>
  <c r="N119" i="7"/>
  <c r="F119" i="7"/>
  <c r="P118" i="7"/>
  <c r="H118" i="7"/>
  <c r="T116" i="7"/>
  <c r="L116" i="7"/>
  <c r="N115" i="7"/>
  <c r="F115" i="7"/>
  <c r="P114" i="7"/>
  <c r="H114" i="7"/>
  <c r="T112" i="7"/>
  <c r="L112" i="7"/>
  <c r="N111" i="7"/>
  <c r="F111" i="7"/>
  <c r="P110" i="7"/>
  <c r="H110" i="7"/>
  <c r="T108" i="7"/>
  <c r="L108" i="7"/>
  <c r="N107" i="7"/>
  <c r="F107" i="7"/>
  <c r="P106" i="7"/>
  <c r="H106" i="7"/>
  <c r="T123" i="7"/>
  <c r="L123" i="7"/>
  <c r="N122" i="7"/>
  <c r="F122" i="7"/>
  <c r="P121" i="7"/>
  <c r="H121" i="7"/>
  <c r="T119" i="7"/>
  <c r="L119" i="7"/>
  <c r="N118" i="7"/>
  <c r="F118" i="7"/>
  <c r="P117" i="7"/>
  <c r="H117" i="7"/>
  <c r="T115" i="7"/>
  <c r="L115" i="7"/>
  <c r="N114" i="7"/>
  <c r="F114" i="7"/>
  <c r="P113" i="7"/>
  <c r="H113" i="7"/>
  <c r="T111" i="7"/>
  <c r="L111" i="7"/>
  <c r="N110" i="7"/>
  <c r="F110" i="7"/>
  <c r="P109" i="7"/>
  <c r="H109" i="7"/>
  <c r="T107" i="7"/>
  <c r="L107" i="7"/>
  <c r="N106" i="7"/>
  <c r="F106" i="7"/>
  <c r="P105" i="7"/>
  <c r="O124" i="7"/>
  <c r="G124" i="7"/>
  <c r="Q123" i="7"/>
  <c r="I123" i="7"/>
  <c r="S122" i="7"/>
  <c r="K122" i="7"/>
  <c r="M121" i="7"/>
  <c r="E121" i="7"/>
  <c r="O120" i="7"/>
  <c r="G120" i="7"/>
  <c r="Q119" i="7"/>
  <c r="I119" i="7"/>
  <c r="S118" i="7"/>
  <c r="K118" i="7"/>
  <c r="M117" i="7"/>
  <c r="E117" i="7"/>
  <c r="O116" i="7"/>
  <c r="G116" i="7"/>
  <c r="Q115" i="7"/>
  <c r="I115" i="7"/>
  <c r="S114" i="7"/>
  <c r="K114" i="7"/>
  <c r="M113" i="7"/>
  <c r="E113" i="7"/>
  <c r="O112" i="7"/>
  <c r="G112" i="7"/>
  <c r="Q111" i="7"/>
  <c r="I111" i="7"/>
  <c r="S110" i="7"/>
  <c r="K110" i="7"/>
  <c r="M109" i="7"/>
  <c r="E109" i="7"/>
  <c r="O108" i="7"/>
  <c r="G108" i="7"/>
  <c r="Q107" i="7"/>
  <c r="I107" i="7"/>
  <c r="S106" i="7"/>
  <c r="K106" i="7"/>
  <c r="M105" i="7"/>
  <c r="E105" i="7"/>
  <c r="R113" i="7"/>
  <c r="Q121" i="7"/>
  <c r="I121" i="7"/>
  <c r="Q117" i="7"/>
  <c r="I117" i="7"/>
  <c r="I113" i="7"/>
  <c r="Q109" i="7"/>
  <c r="I109" i="7"/>
  <c r="Q105" i="7"/>
  <c r="I105" i="7"/>
  <c r="U106" i="7"/>
  <c r="U121" i="7"/>
  <c r="U117" i="7"/>
  <c r="U113" i="7"/>
  <c r="U109" i="7"/>
  <c r="U105" i="7"/>
  <c r="U116" i="7"/>
  <c r="U112" i="7"/>
  <c r="U108" i="7"/>
  <c r="W123" i="7"/>
  <c r="W73" i="7"/>
  <c r="V73" i="7"/>
  <c r="D194" i="8"/>
  <c r="X123" i="7" l="1"/>
  <c r="X15" i="7"/>
  <c r="V12" i="7"/>
  <c r="V18" i="7"/>
  <c r="V14" i="7"/>
  <c r="X21" i="7"/>
  <c r="W14" i="7"/>
  <c r="V9" i="7"/>
  <c r="X9" i="7"/>
  <c r="V11" i="7"/>
  <c r="X14" i="7"/>
  <c r="W16" i="7"/>
  <c r="W15" i="7"/>
  <c r="X20" i="7"/>
  <c r="W19" i="7"/>
  <c r="X12" i="7"/>
  <c r="W22" i="7"/>
  <c r="V6" i="7"/>
  <c r="X11" i="7"/>
  <c r="V22" i="7"/>
  <c r="W11" i="7"/>
  <c r="X22" i="7"/>
  <c r="V21" i="7"/>
  <c r="V15" i="7"/>
  <c r="X6" i="7"/>
  <c r="V10" i="7"/>
  <c r="V16" i="7"/>
  <c r="X10" i="7"/>
  <c r="W18" i="7"/>
  <c r="X7" i="7"/>
  <c r="X19" i="7"/>
  <c r="W12" i="7"/>
  <c r="V19" i="7"/>
  <c r="X18" i="7"/>
  <c r="W21" i="7"/>
  <c r="W20" i="7"/>
  <c r="V20" i="7"/>
  <c r="W10" i="7"/>
  <c r="W6" i="7"/>
  <c r="X16" i="7"/>
  <c r="W9" i="7"/>
  <c r="V7" i="7"/>
  <c r="W7" i="7"/>
  <c r="X47" i="7" l="1"/>
  <c r="X36" i="7"/>
  <c r="W40" i="7"/>
  <c r="W39" i="7"/>
  <c r="W47" i="7"/>
  <c r="X39" i="7"/>
  <c r="W45" i="7"/>
  <c r="W95" i="7" s="1"/>
  <c r="W43" i="7"/>
  <c r="W34" i="7"/>
  <c r="W84" i="7" s="1"/>
  <c r="X44" i="7"/>
  <c r="W36" i="7"/>
  <c r="W86" i="7" s="1"/>
  <c r="X40" i="7"/>
  <c r="W37" i="7"/>
  <c r="W87" i="7" s="1"/>
  <c r="X8" i="7"/>
  <c r="V39" i="7"/>
  <c r="V64" i="7" s="1"/>
  <c r="X43" i="7"/>
  <c r="V37" i="7"/>
  <c r="V62" i="7" s="1"/>
  <c r="W142" i="7"/>
  <c r="V32" i="7"/>
  <c r="V57" i="7" s="1"/>
  <c r="X35" i="7"/>
  <c r="X45" i="7"/>
  <c r="V41" i="7"/>
  <c r="V66" i="7" s="1"/>
  <c r="X5" i="7"/>
  <c r="V47" i="7"/>
  <c r="V72" i="7" s="1"/>
  <c r="X13" i="7"/>
  <c r="V34" i="7"/>
  <c r="V59" i="7" s="1"/>
  <c r="W44" i="7"/>
  <c r="X37" i="7"/>
  <c r="W17" i="7"/>
  <c r="V17" i="8"/>
  <c r="X41" i="7"/>
  <c r="V31" i="7"/>
  <c r="V56" i="7" s="1"/>
  <c r="V43" i="7"/>
  <c r="V68" i="7" s="1"/>
  <c r="X130" i="7"/>
  <c r="X32" i="7"/>
  <c r="X31" i="7"/>
  <c r="X17" i="7"/>
  <c r="W41" i="7"/>
  <c r="V46" i="7"/>
  <c r="V71" i="7" s="1"/>
  <c r="V36" i="7"/>
  <c r="V61" i="7" s="1"/>
  <c r="V8" i="7"/>
  <c r="V17" i="7"/>
  <c r="W8" i="7"/>
  <c r="W31" i="7"/>
  <c r="W81" i="7" s="1"/>
  <c r="X46" i="7"/>
  <c r="V5" i="8"/>
  <c r="W5" i="7"/>
  <c r="V45" i="7"/>
  <c r="V70" i="7" s="1"/>
  <c r="V35" i="7"/>
  <c r="V60" i="7" s="1"/>
  <c r="V40" i="7"/>
  <c r="V65" i="7" s="1"/>
  <c r="W46" i="7"/>
  <c r="W96" i="7" s="1"/>
  <c r="W32" i="7"/>
  <c r="X34" i="7"/>
  <c r="V5" i="7"/>
  <c r="W13" i="7"/>
  <c r="V13" i="7"/>
  <c r="W35" i="7"/>
  <c r="W85" i="7" s="1"/>
  <c r="V44" i="7"/>
  <c r="V69" i="7" s="1"/>
  <c r="X90" i="7" l="1"/>
  <c r="X89" i="7"/>
  <c r="X81" i="7"/>
  <c r="X93" i="7"/>
  <c r="X95" i="7"/>
  <c r="X97" i="7"/>
  <c r="V122" i="8"/>
  <c r="V161" i="8" s="1"/>
  <c r="V16" i="8"/>
  <c r="V134" i="8"/>
  <c r="V91" i="7"/>
  <c r="V116" i="7" s="1"/>
  <c r="X133" i="7"/>
  <c r="X142" i="7"/>
  <c r="V89" i="7"/>
  <c r="V114" i="7" s="1"/>
  <c r="W57" i="7"/>
  <c r="X59" i="7"/>
  <c r="W82" i="7"/>
  <c r="V84" i="7"/>
  <c r="V109" i="7" s="1"/>
  <c r="W66" i="7"/>
  <c r="V87" i="7"/>
  <c r="V112" i="7" s="1"/>
  <c r="X62" i="7"/>
  <c r="W69" i="7"/>
  <c r="V93" i="7"/>
  <c r="V118" i="7" s="1"/>
  <c r="V81" i="7"/>
  <c r="V106" i="7" s="1"/>
  <c r="X84" i="7"/>
  <c r="X106" i="7"/>
  <c r="V82" i="7"/>
  <c r="V107" i="7" s="1"/>
  <c r="X61" i="7"/>
  <c r="V94" i="7"/>
  <c r="V119" i="7" s="1"/>
  <c r="W65" i="7"/>
  <c r="X66" i="7"/>
  <c r="X71" i="7"/>
  <c r="X57" i="7"/>
  <c r="W72" i="7"/>
  <c r="V90" i="7"/>
  <c r="V115" i="7" s="1"/>
  <c r="X91" i="7"/>
  <c r="X60" i="7"/>
  <c r="W91" i="7"/>
  <c r="V97" i="7"/>
  <c r="V122" i="7" s="1"/>
  <c r="W68" i="7"/>
  <c r="W64" i="7"/>
  <c r="X86" i="7"/>
  <c r="X42" i="7"/>
  <c r="W30" i="7"/>
  <c r="X38" i="7"/>
  <c r="X85" i="7"/>
  <c r="V85" i="7"/>
  <c r="V110" i="7" s="1"/>
  <c r="W71" i="7"/>
  <c r="X138" i="7"/>
  <c r="X87" i="7"/>
  <c r="X30" i="7"/>
  <c r="V130" i="7"/>
  <c r="V86" i="7"/>
  <c r="V111" i="7" s="1"/>
  <c r="X96" i="7"/>
  <c r="W70" i="7"/>
  <c r="V38" i="7"/>
  <c r="V63" i="7" s="1"/>
  <c r="V24" i="7"/>
  <c r="W33" i="7"/>
  <c r="W133" i="7"/>
  <c r="X69" i="7"/>
  <c r="V96" i="7"/>
  <c r="V121" i="7" s="1"/>
  <c r="W94" i="7"/>
  <c r="W89" i="7"/>
  <c r="X82" i="7"/>
  <c r="X68" i="7"/>
  <c r="W62" i="7"/>
  <c r="X24" i="7"/>
  <c r="W148" i="7"/>
  <c r="W149" i="7"/>
  <c r="W135" i="7"/>
  <c r="W146" i="7"/>
  <c r="W139" i="7"/>
  <c r="W137" i="7"/>
  <c r="W132" i="7"/>
  <c r="W136" i="7"/>
  <c r="W141" i="7"/>
  <c r="W134" i="7"/>
  <c r="W147" i="7"/>
  <c r="W140" i="7"/>
  <c r="W143" i="7"/>
  <c r="W144" i="7"/>
  <c r="W145" i="7"/>
  <c r="W131" i="7"/>
  <c r="X94" i="7"/>
  <c r="W138" i="7"/>
  <c r="V30" i="7"/>
  <c r="V55" i="7" s="1"/>
  <c r="X120" i="7"/>
  <c r="X64" i="7"/>
  <c r="W38" i="7"/>
  <c r="W24" i="7"/>
  <c r="X33" i="7"/>
  <c r="X149" i="7"/>
  <c r="X148" i="7"/>
  <c r="X147" i="7"/>
  <c r="X132" i="7"/>
  <c r="X141" i="7"/>
  <c r="X136" i="7"/>
  <c r="X145" i="7"/>
  <c r="X135" i="7"/>
  <c r="X140" i="7"/>
  <c r="X137" i="7"/>
  <c r="X144" i="7"/>
  <c r="X146" i="7"/>
  <c r="X143" i="7"/>
  <c r="X131" i="7"/>
  <c r="X134" i="7"/>
  <c r="X139" i="7"/>
  <c r="X65" i="7"/>
  <c r="V148" i="7"/>
  <c r="V149" i="7"/>
  <c r="V143" i="7"/>
  <c r="V131" i="7"/>
  <c r="V140" i="7"/>
  <c r="V137" i="7"/>
  <c r="V135" i="7"/>
  <c r="V141" i="7"/>
  <c r="V145" i="7"/>
  <c r="V144" i="7"/>
  <c r="V136" i="7"/>
  <c r="V134" i="7"/>
  <c r="V147" i="7"/>
  <c r="V146" i="7"/>
  <c r="V139" i="7"/>
  <c r="V132" i="7"/>
  <c r="V133" i="7"/>
  <c r="V42" i="7"/>
  <c r="V67" i="7" s="1"/>
  <c r="V142" i="7"/>
  <c r="W90" i="7"/>
  <c r="W42" i="7"/>
  <c r="W60" i="7"/>
  <c r="W97" i="7"/>
  <c r="V95" i="7"/>
  <c r="V120" i="7" s="1"/>
  <c r="W56" i="7"/>
  <c r="X56" i="7"/>
  <c r="V33" i="7"/>
  <c r="V58" i="7" s="1"/>
  <c r="W93" i="7"/>
  <c r="V138" i="7"/>
  <c r="X70" i="7"/>
  <c r="W130" i="7"/>
  <c r="W61" i="7"/>
  <c r="W59" i="7"/>
  <c r="X72" i="7"/>
  <c r="V92" i="7" l="1"/>
  <c r="V117" i="7" s="1"/>
  <c r="X83" i="7"/>
  <c r="X92" i="7"/>
  <c r="X121" i="7"/>
  <c r="X112" i="7"/>
  <c r="X110" i="7"/>
  <c r="X111" i="7"/>
  <c r="X88" i="7"/>
  <c r="X109" i="7"/>
  <c r="W161" i="8"/>
  <c r="V133" i="8"/>
  <c r="V172" i="8" s="1"/>
  <c r="V38" i="8"/>
  <c r="W67" i="7"/>
  <c r="V173" i="8"/>
  <c r="W173" i="8"/>
  <c r="W116" i="7"/>
  <c r="W114" i="7"/>
  <c r="W118" i="7"/>
  <c r="W115" i="7"/>
  <c r="W107" i="7"/>
  <c r="W109" i="7"/>
  <c r="X107" i="7"/>
  <c r="W110" i="7"/>
  <c r="W111" i="7"/>
  <c r="V88" i="7"/>
  <c r="V113" i="7" s="1"/>
  <c r="W63" i="7"/>
  <c r="W112" i="7"/>
  <c r="W119" i="7"/>
  <c r="W121" i="7"/>
  <c r="W122" i="7"/>
  <c r="W92" i="7"/>
  <c r="W117" i="7" s="1"/>
  <c r="X116" i="7"/>
  <c r="W106" i="7"/>
  <c r="X63" i="7"/>
  <c r="X119" i="7"/>
  <c r="X122" i="7"/>
  <c r="V80" i="7"/>
  <c r="V105" i="7" s="1"/>
  <c r="W55" i="7"/>
  <c r="W58" i="7"/>
  <c r="X115" i="7"/>
  <c r="X118" i="7"/>
  <c r="X25" i="7"/>
  <c r="W120" i="7"/>
  <c r="W80" i="7"/>
  <c r="X122" i="8"/>
  <c r="V49" i="7"/>
  <c r="V99" i="7" s="1"/>
  <c r="V124" i="7" s="1"/>
  <c r="V83" i="7"/>
  <c r="V108" i="7" s="1"/>
  <c r="W83" i="8"/>
  <c r="X58" i="7"/>
  <c r="X114" i="7"/>
  <c r="W83" i="7"/>
  <c r="W88" i="7"/>
  <c r="X67" i="7"/>
  <c r="X161" i="8" l="1"/>
  <c r="W172" i="8"/>
  <c r="V155" i="8"/>
  <c r="V194" i="8" s="1"/>
  <c r="W108" i="7"/>
  <c r="X117" i="7"/>
  <c r="W113" i="7"/>
  <c r="W105" i="7"/>
  <c r="W49" i="7"/>
  <c r="X113" i="7"/>
  <c r="X49" i="7"/>
  <c r="X108" i="7"/>
  <c r="V74" i="7"/>
  <c r="W194" i="8" l="1"/>
  <c r="X50" i="7"/>
  <c r="X74" i="7"/>
  <c r="X99" i="7"/>
  <c r="W74" i="7"/>
  <c r="W99" i="7"/>
  <c r="W124" i="7" s="1"/>
  <c r="X124" i="7" l="1"/>
  <c r="E129" i="7" l="1"/>
  <c r="F129" i="7" s="1"/>
  <c r="G129" i="7" s="1"/>
  <c r="H129" i="7" s="1"/>
  <c r="I129" i="7" s="1"/>
  <c r="J129" i="7" s="1"/>
  <c r="K129" i="7" s="1"/>
  <c r="L129" i="7" s="1"/>
  <c r="M129" i="7" s="1"/>
  <c r="N129" i="7" s="1"/>
  <c r="O129" i="7" s="1"/>
  <c r="P129" i="7" s="1"/>
  <c r="Q129" i="7" s="1"/>
  <c r="R129" i="7" s="1"/>
  <c r="S129" i="7" s="1"/>
  <c r="T129" i="7" s="1"/>
  <c r="U129" i="7" s="1"/>
  <c r="V129" i="7" s="1"/>
  <c r="W129" i="7" s="1"/>
  <c r="X129" i="7" s="1"/>
  <c r="Y129" i="7" s="1"/>
  <c r="E104" i="7"/>
  <c r="F104" i="7" s="1"/>
  <c r="G104" i="7" s="1"/>
  <c r="H104" i="7" s="1"/>
  <c r="I104" i="7" s="1"/>
  <c r="J104" i="7" s="1"/>
  <c r="K104" i="7" s="1"/>
  <c r="L104" i="7" s="1"/>
  <c r="M104" i="7" s="1"/>
  <c r="N104" i="7" s="1"/>
  <c r="O104" i="7" s="1"/>
  <c r="P104" i="7" s="1"/>
  <c r="Q104" i="7" s="1"/>
  <c r="R104" i="7" s="1"/>
  <c r="S104" i="7" s="1"/>
  <c r="T104" i="7" s="1"/>
  <c r="U104" i="7" s="1"/>
  <c r="V104" i="7" s="1"/>
  <c r="W104" i="7" s="1"/>
  <c r="X104" i="7" s="1"/>
  <c r="Y104" i="7" s="1"/>
  <c r="D123" i="7"/>
  <c r="E79" i="7"/>
  <c r="F79" i="7" s="1"/>
  <c r="G79" i="7" s="1"/>
  <c r="H79" i="7" s="1"/>
  <c r="I79" i="7" s="1"/>
  <c r="J79" i="7" s="1"/>
  <c r="K79" i="7" s="1"/>
  <c r="L79" i="7" s="1"/>
  <c r="M79" i="7" s="1"/>
  <c r="N79" i="7" s="1"/>
  <c r="O79" i="7" s="1"/>
  <c r="P79" i="7" s="1"/>
  <c r="Q79" i="7" s="1"/>
  <c r="R79" i="7" s="1"/>
  <c r="S79" i="7" s="1"/>
  <c r="T79" i="7" s="1"/>
  <c r="U79" i="7" s="1"/>
  <c r="V79" i="7" s="1"/>
  <c r="W79" i="7" s="1"/>
  <c r="X79" i="7" s="1"/>
  <c r="Y79" i="7" s="1"/>
  <c r="D73" i="7"/>
  <c r="E54" i="7"/>
  <c r="F54" i="7" s="1"/>
  <c r="G54" i="7" s="1"/>
  <c r="H54" i="7" s="1"/>
  <c r="I54" i="7" s="1"/>
  <c r="J54" i="7" s="1"/>
  <c r="K54" i="7" s="1"/>
  <c r="L54" i="7" s="1"/>
  <c r="M54" i="7" s="1"/>
  <c r="N54" i="7" s="1"/>
  <c r="O54" i="7" s="1"/>
  <c r="P54" i="7" s="1"/>
  <c r="Q54" i="7" s="1"/>
  <c r="R54" i="7" s="1"/>
  <c r="S54" i="7" s="1"/>
  <c r="T54" i="7" s="1"/>
  <c r="U54" i="7" s="1"/>
  <c r="V54" i="7" s="1"/>
  <c r="W54" i="7" s="1"/>
  <c r="X54" i="7" s="1"/>
  <c r="Y54" i="7" s="1"/>
  <c r="E29" i="7"/>
  <c r="F29" i="7" s="1"/>
  <c r="G29" i="7" s="1"/>
  <c r="H29" i="7" s="1"/>
  <c r="I29" i="7" s="1"/>
  <c r="J29" i="7" s="1"/>
  <c r="K29" i="7" s="1"/>
  <c r="L29" i="7" s="1"/>
  <c r="M29" i="7" s="1"/>
  <c r="N29" i="7" s="1"/>
  <c r="O29" i="7" s="1"/>
  <c r="P29" i="7" s="1"/>
  <c r="Q29" i="7" s="1"/>
  <c r="R29" i="7" s="1"/>
  <c r="S29" i="7" s="1"/>
  <c r="T29" i="7" s="1"/>
  <c r="U29" i="7" s="1"/>
  <c r="V29" i="7" s="1"/>
  <c r="W29" i="7" s="1"/>
  <c r="X29" i="7" s="1"/>
  <c r="Y29" i="7" s="1"/>
  <c r="E4" i="7"/>
  <c r="F4" i="7" s="1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U4" i="7" s="1"/>
  <c r="V4" i="7" s="1"/>
  <c r="W4" i="7" s="1"/>
  <c r="X4" i="7" s="1"/>
  <c r="Y4" i="7" s="1"/>
  <c r="E84" i="6"/>
  <c r="F84" i="6" s="1"/>
  <c r="G84" i="6" s="1"/>
  <c r="H84" i="6" s="1"/>
  <c r="I84" i="6" s="1"/>
  <c r="J84" i="6" s="1"/>
  <c r="K84" i="6" s="1"/>
  <c r="L84" i="6" s="1"/>
  <c r="M84" i="6" s="1"/>
  <c r="N84" i="6" s="1"/>
  <c r="O84" i="6" s="1"/>
  <c r="P84" i="6" s="1"/>
  <c r="Q84" i="6" s="1"/>
  <c r="R84" i="6" s="1"/>
  <c r="S84" i="6" s="1"/>
  <c r="T84" i="6" s="1"/>
  <c r="U84" i="6" s="1"/>
  <c r="V84" i="6" s="1"/>
  <c r="W84" i="6" s="1"/>
  <c r="X84" i="6" s="1"/>
  <c r="Y84" i="6" s="1"/>
  <c r="D78" i="6"/>
  <c r="D98" i="6" s="1"/>
  <c r="E78" i="6"/>
  <c r="E98" i="6" s="1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98" i="6" s="1"/>
  <c r="E64" i="6"/>
  <c r="F64" i="6" s="1"/>
  <c r="G64" i="6" s="1"/>
  <c r="H64" i="6" s="1"/>
  <c r="I64" i="6" s="1"/>
  <c r="J64" i="6" s="1"/>
  <c r="K64" i="6" s="1"/>
  <c r="L64" i="6" s="1"/>
  <c r="M64" i="6" s="1"/>
  <c r="N64" i="6" s="1"/>
  <c r="O64" i="6" s="1"/>
  <c r="P64" i="6" s="1"/>
  <c r="Q64" i="6" s="1"/>
  <c r="R64" i="6" s="1"/>
  <c r="S64" i="6" s="1"/>
  <c r="T64" i="6" s="1"/>
  <c r="U64" i="6" s="1"/>
  <c r="V64" i="6" s="1"/>
  <c r="W64" i="6" s="1"/>
  <c r="X64" i="6" s="1"/>
  <c r="Y64" i="6" s="1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E44" i="6"/>
  <c r="F44" i="6" s="1"/>
  <c r="G44" i="6" s="1"/>
  <c r="H44" i="6" s="1"/>
  <c r="I44" i="6" s="1"/>
  <c r="J44" i="6" s="1"/>
  <c r="K44" i="6" s="1"/>
  <c r="L44" i="6" s="1"/>
  <c r="M44" i="6" s="1"/>
  <c r="N44" i="6" s="1"/>
  <c r="O44" i="6" s="1"/>
  <c r="P44" i="6" s="1"/>
  <c r="Q44" i="6" s="1"/>
  <c r="R44" i="6" s="1"/>
  <c r="S44" i="6" s="1"/>
  <c r="T44" i="6" s="1"/>
  <c r="U44" i="6" s="1"/>
  <c r="V44" i="6" s="1"/>
  <c r="W44" i="6" s="1"/>
  <c r="X44" i="6" s="1"/>
  <c r="Y44" i="6" s="1"/>
  <c r="E24" i="6"/>
  <c r="F24" i="6" s="1"/>
  <c r="G24" i="6" s="1"/>
  <c r="H24" i="6" s="1"/>
  <c r="I24" i="6" s="1"/>
  <c r="J24" i="6" s="1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V24" i="6" s="1"/>
  <c r="W24" i="6" s="1"/>
  <c r="X24" i="6" s="1"/>
  <c r="Y24" i="6" s="1"/>
  <c r="W98" i="6" l="1"/>
  <c r="S98" i="6"/>
  <c r="O98" i="6"/>
  <c r="K98" i="6"/>
  <c r="G98" i="6"/>
  <c r="R98" i="6"/>
  <c r="J98" i="6"/>
  <c r="X98" i="6"/>
  <c r="P98" i="6"/>
  <c r="H98" i="6"/>
  <c r="V98" i="6"/>
  <c r="M98" i="6"/>
  <c r="L98" i="6"/>
  <c r="Q98" i="6"/>
  <c r="I98" i="6"/>
  <c r="U98" i="6"/>
  <c r="N98" i="6"/>
  <c r="F98" i="6"/>
  <c r="T98" i="6"/>
  <c r="D65" i="7"/>
  <c r="D112" i="7"/>
  <c r="D63" i="7"/>
  <c r="D106" i="7"/>
  <c r="D56" i="7"/>
  <c r="D115" i="7"/>
  <c r="D105" i="7"/>
  <c r="D55" i="7"/>
  <c r="D111" i="7"/>
  <c r="D61" i="7"/>
  <c r="D116" i="7"/>
  <c r="D66" i="7"/>
  <c r="D124" i="7"/>
  <c r="D74" i="7"/>
  <c r="D62" i="7" l="1"/>
  <c r="D113" i="7"/>
  <c r="D57" i="7"/>
  <c r="D107" i="7"/>
  <c r="D108" i="7"/>
  <c r="D58" i="7"/>
  <c r="D117" i="7"/>
  <c r="D67" i="7"/>
  <c r="D59" i="7"/>
  <c r="D109" i="7"/>
  <c r="D114" i="7"/>
  <c r="D64" i="7"/>
  <c r="D110" i="7"/>
  <c r="D60" i="7"/>
  <c r="D19" i="6" l="1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R79" i="6" l="1"/>
  <c r="F79" i="6"/>
  <c r="S79" i="6"/>
  <c r="I79" i="6"/>
  <c r="P79" i="6"/>
  <c r="O79" i="6"/>
  <c r="G79" i="6"/>
  <c r="Q79" i="6"/>
  <c r="H79" i="6"/>
  <c r="N79" i="6"/>
  <c r="T79" i="6"/>
  <c r="T99" i="6" s="1"/>
  <c r="L79" i="6"/>
  <c r="U79" i="6"/>
  <c r="E104" i="6"/>
  <c r="E4" i="6"/>
  <c r="F4" i="6" s="1"/>
  <c r="G4" i="6" s="1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W4" i="6" s="1"/>
  <c r="X4" i="6" s="1"/>
  <c r="Y4" i="6" s="1"/>
  <c r="D76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D17" i="3"/>
  <c r="D39" i="9" s="1"/>
  <c r="E17" i="3"/>
  <c r="E39" i="9" s="1"/>
  <c r="F17" i="3"/>
  <c r="F39" i="9" s="1"/>
  <c r="G17" i="3"/>
  <c r="G39" i="9" s="1"/>
  <c r="H17" i="3"/>
  <c r="H39" i="9" s="1"/>
  <c r="I17" i="3"/>
  <c r="I39" i="9" s="1"/>
  <c r="J17" i="3"/>
  <c r="J39" i="9" s="1"/>
  <c r="K17" i="3"/>
  <c r="K39" i="9" s="1"/>
  <c r="L17" i="3"/>
  <c r="L39" i="9" s="1"/>
  <c r="M17" i="3"/>
  <c r="M39" i="9" s="1"/>
  <c r="N17" i="3"/>
  <c r="N39" i="9" s="1"/>
  <c r="O17" i="3"/>
  <c r="O39" i="9" s="1"/>
  <c r="P17" i="3"/>
  <c r="P39" i="9" s="1"/>
  <c r="Q17" i="3"/>
  <c r="Q39" i="9" s="1"/>
  <c r="R17" i="3"/>
  <c r="R39" i="9" s="1"/>
  <c r="S17" i="3"/>
  <c r="S39" i="9" s="1"/>
  <c r="T17" i="3"/>
  <c r="T39" i="9" s="1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U18" i="3"/>
  <c r="U16" i="3"/>
  <c r="U15" i="3"/>
  <c r="Q99" i="6" l="1"/>
  <c r="S99" i="6"/>
  <c r="P99" i="6"/>
  <c r="H99" i="6"/>
  <c r="R99" i="6"/>
  <c r="L110" i="6"/>
  <c r="L70" i="6"/>
  <c r="L50" i="6"/>
  <c r="K114" i="6"/>
  <c r="K74" i="6"/>
  <c r="K54" i="6"/>
  <c r="T109" i="6"/>
  <c r="T49" i="6"/>
  <c r="T69" i="6"/>
  <c r="Q111" i="6"/>
  <c r="Q51" i="6"/>
  <c r="Q71" i="6"/>
  <c r="M108" i="6"/>
  <c r="M48" i="6"/>
  <c r="M68" i="6"/>
  <c r="O112" i="6"/>
  <c r="O52" i="6"/>
  <c r="O72" i="6"/>
  <c r="D118" i="6"/>
  <c r="D119" i="6"/>
  <c r="D59" i="6"/>
  <c r="L115" i="6"/>
  <c r="L75" i="6"/>
  <c r="L55" i="6"/>
  <c r="H109" i="6"/>
  <c r="H69" i="6"/>
  <c r="H49" i="6"/>
  <c r="K110" i="6"/>
  <c r="K50" i="6"/>
  <c r="K70" i="6"/>
  <c r="E113" i="6"/>
  <c r="E73" i="6"/>
  <c r="E53" i="6"/>
  <c r="G112" i="6"/>
  <c r="G52" i="6"/>
  <c r="G72" i="6"/>
  <c r="D115" i="6"/>
  <c r="D75" i="6"/>
  <c r="D95" i="6" s="1"/>
  <c r="D55" i="6"/>
  <c r="N118" i="6"/>
  <c r="N119" i="6"/>
  <c r="N59" i="6"/>
  <c r="K118" i="6"/>
  <c r="K119" i="6"/>
  <c r="K59" i="6"/>
  <c r="L113" i="6"/>
  <c r="L73" i="6"/>
  <c r="L53" i="6"/>
  <c r="T113" i="6"/>
  <c r="T73" i="6"/>
  <c r="T53" i="6"/>
  <c r="N107" i="6"/>
  <c r="N47" i="6"/>
  <c r="N67" i="6"/>
  <c r="N112" i="6"/>
  <c r="N72" i="6"/>
  <c r="N52" i="6"/>
  <c r="H119" i="6"/>
  <c r="H118" i="6"/>
  <c r="H59" i="6"/>
  <c r="Q114" i="6"/>
  <c r="Q74" i="6"/>
  <c r="Q54" i="6"/>
  <c r="Q110" i="6"/>
  <c r="Q50" i="6"/>
  <c r="Q70" i="6"/>
  <c r="K112" i="6"/>
  <c r="K72" i="6"/>
  <c r="K52" i="6"/>
  <c r="K116" i="6"/>
  <c r="K76" i="6"/>
  <c r="K56" i="6"/>
  <c r="E118" i="6"/>
  <c r="E119" i="6"/>
  <c r="E59" i="6"/>
  <c r="E79" i="6"/>
  <c r="M118" i="6"/>
  <c r="M119" i="6"/>
  <c r="M59" i="6"/>
  <c r="G113" i="6"/>
  <c r="G73" i="6"/>
  <c r="G53" i="6"/>
  <c r="G117" i="6"/>
  <c r="G77" i="6"/>
  <c r="G57" i="6"/>
  <c r="O113" i="6"/>
  <c r="O73" i="6"/>
  <c r="O53" i="6"/>
  <c r="O110" i="6"/>
  <c r="O70" i="6"/>
  <c r="O50" i="6"/>
  <c r="P114" i="6"/>
  <c r="P74" i="6"/>
  <c r="P54" i="6"/>
  <c r="P109" i="6"/>
  <c r="P69" i="6"/>
  <c r="P49" i="6"/>
  <c r="I106" i="6"/>
  <c r="I66" i="6"/>
  <c r="I46" i="6"/>
  <c r="I117" i="6"/>
  <c r="I77" i="6"/>
  <c r="I57" i="6"/>
  <c r="S112" i="6"/>
  <c r="S72" i="6"/>
  <c r="S52" i="6"/>
  <c r="S108" i="6"/>
  <c r="S48" i="6"/>
  <c r="S68" i="6"/>
  <c r="F117" i="6"/>
  <c r="F77" i="6"/>
  <c r="F57" i="6"/>
  <c r="F113" i="6"/>
  <c r="F73" i="6"/>
  <c r="F53" i="6"/>
  <c r="R114" i="6"/>
  <c r="R74" i="6"/>
  <c r="R54" i="6"/>
  <c r="J107" i="6"/>
  <c r="J67" i="6"/>
  <c r="J47" i="6"/>
  <c r="L114" i="6"/>
  <c r="L74" i="6"/>
  <c r="L54" i="6"/>
  <c r="K109" i="6"/>
  <c r="K49" i="6"/>
  <c r="K69" i="6"/>
  <c r="L107" i="6"/>
  <c r="L47" i="6"/>
  <c r="L67" i="6"/>
  <c r="H116" i="6"/>
  <c r="H76" i="6"/>
  <c r="H56" i="6"/>
  <c r="E105" i="6"/>
  <c r="E45" i="6"/>
  <c r="E65" i="6"/>
  <c r="O116" i="6"/>
  <c r="O76" i="6"/>
  <c r="O56" i="6"/>
  <c r="D107" i="6"/>
  <c r="D47" i="6"/>
  <c r="D67" i="6"/>
  <c r="D87" i="6" s="1"/>
  <c r="T112" i="6"/>
  <c r="T72" i="6"/>
  <c r="T52" i="6"/>
  <c r="H112" i="6"/>
  <c r="H52" i="6"/>
  <c r="H72" i="6"/>
  <c r="H92" i="6" s="1"/>
  <c r="Q116" i="6"/>
  <c r="Q76" i="6"/>
  <c r="Q56" i="6"/>
  <c r="K107" i="6"/>
  <c r="K47" i="6"/>
  <c r="K67" i="6"/>
  <c r="M109" i="6"/>
  <c r="M69" i="6"/>
  <c r="M49" i="6"/>
  <c r="G105" i="6"/>
  <c r="G45" i="6"/>
  <c r="G65" i="6"/>
  <c r="D112" i="6"/>
  <c r="D72" i="6"/>
  <c r="D92" i="6" s="1"/>
  <c r="D52" i="6"/>
  <c r="T111" i="6"/>
  <c r="T71" i="6"/>
  <c r="T51" i="6"/>
  <c r="H113" i="6"/>
  <c r="H73" i="6"/>
  <c r="H53" i="6"/>
  <c r="K115" i="6"/>
  <c r="K75" i="6"/>
  <c r="K55" i="6"/>
  <c r="D111" i="6"/>
  <c r="D71" i="6"/>
  <c r="D91" i="6" s="1"/>
  <c r="D51" i="6"/>
  <c r="L108" i="6"/>
  <c r="L48" i="6"/>
  <c r="L68" i="6"/>
  <c r="T116" i="6"/>
  <c r="T76" i="6"/>
  <c r="T56" i="6"/>
  <c r="H114" i="6"/>
  <c r="H74" i="6"/>
  <c r="H54" i="6"/>
  <c r="D108" i="6"/>
  <c r="D48" i="6"/>
  <c r="D68" i="6"/>
  <c r="D88" i="6" s="1"/>
  <c r="D106" i="6"/>
  <c r="D46" i="6"/>
  <c r="D66" i="6"/>
  <c r="D86" i="6" s="1"/>
  <c r="L116" i="6"/>
  <c r="L76" i="6"/>
  <c r="L56" i="6"/>
  <c r="L105" i="6"/>
  <c r="L65" i="6"/>
  <c r="L45" i="6"/>
  <c r="T117" i="6"/>
  <c r="T77" i="6"/>
  <c r="T57" i="6"/>
  <c r="T106" i="6"/>
  <c r="T46" i="6"/>
  <c r="T66" i="6"/>
  <c r="N115" i="6"/>
  <c r="N75" i="6"/>
  <c r="N55" i="6"/>
  <c r="N109" i="6"/>
  <c r="N69" i="6"/>
  <c r="N49" i="6"/>
  <c r="H107" i="6"/>
  <c r="H67" i="6"/>
  <c r="H47" i="6"/>
  <c r="H106" i="6"/>
  <c r="H66" i="6"/>
  <c r="H46" i="6"/>
  <c r="Q107" i="6"/>
  <c r="Q67" i="6"/>
  <c r="Q47" i="6"/>
  <c r="Q118" i="6"/>
  <c r="Q119" i="6"/>
  <c r="Q59" i="6"/>
  <c r="K105" i="6"/>
  <c r="K65" i="6"/>
  <c r="K45" i="6"/>
  <c r="K79" i="6"/>
  <c r="E111" i="6"/>
  <c r="E71" i="6"/>
  <c r="E91" i="6" s="1"/>
  <c r="E51" i="6"/>
  <c r="M107" i="6"/>
  <c r="M47" i="6"/>
  <c r="M67" i="6"/>
  <c r="M111" i="6"/>
  <c r="M71" i="6"/>
  <c r="M51" i="6"/>
  <c r="G114" i="6"/>
  <c r="G74" i="6"/>
  <c r="G54" i="6"/>
  <c r="G118" i="6"/>
  <c r="G119" i="6"/>
  <c r="G59" i="6"/>
  <c r="O114" i="6"/>
  <c r="O74" i="6"/>
  <c r="O54" i="6"/>
  <c r="O118" i="6"/>
  <c r="O119" i="6"/>
  <c r="O59" i="6"/>
  <c r="P115" i="6"/>
  <c r="P75" i="6"/>
  <c r="P55" i="6"/>
  <c r="P110" i="6"/>
  <c r="P50" i="6"/>
  <c r="P70" i="6"/>
  <c r="I107" i="6"/>
  <c r="I67" i="6"/>
  <c r="I47" i="6"/>
  <c r="I110" i="6"/>
  <c r="I50" i="6"/>
  <c r="I70" i="6"/>
  <c r="S105" i="6"/>
  <c r="S65" i="6"/>
  <c r="S45" i="6"/>
  <c r="S116" i="6"/>
  <c r="S76" i="6"/>
  <c r="S56" i="6"/>
  <c r="F110" i="6"/>
  <c r="F70" i="6"/>
  <c r="F50" i="6"/>
  <c r="R115" i="6"/>
  <c r="R75" i="6"/>
  <c r="R55" i="6"/>
  <c r="J110" i="6"/>
  <c r="J50" i="6"/>
  <c r="J70" i="6"/>
  <c r="J115" i="6"/>
  <c r="J75" i="6"/>
  <c r="J55" i="6"/>
  <c r="D116" i="6"/>
  <c r="D76" i="6"/>
  <c r="D96" i="6" s="1"/>
  <c r="D56" i="6"/>
  <c r="D114" i="6"/>
  <c r="D74" i="6"/>
  <c r="D94" i="6" s="1"/>
  <c r="D54" i="6"/>
  <c r="L117" i="6"/>
  <c r="L77" i="6"/>
  <c r="L57" i="6"/>
  <c r="L106" i="6"/>
  <c r="L46" i="6"/>
  <c r="L66" i="6"/>
  <c r="T110" i="6"/>
  <c r="T70" i="6"/>
  <c r="T50" i="6"/>
  <c r="T114" i="6"/>
  <c r="T74" i="6"/>
  <c r="T54" i="6"/>
  <c r="N108" i="6"/>
  <c r="N68" i="6"/>
  <c r="N88" i="6" s="1"/>
  <c r="N48" i="6"/>
  <c r="N105" i="6"/>
  <c r="N45" i="6"/>
  <c r="N65" i="6"/>
  <c r="H115" i="6"/>
  <c r="H75" i="6"/>
  <c r="H55" i="6"/>
  <c r="H111" i="6"/>
  <c r="H51" i="6"/>
  <c r="H71" i="6"/>
  <c r="Q115" i="6"/>
  <c r="Q75" i="6"/>
  <c r="Q55" i="6"/>
  <c r="K113" i="6"/>
  <c r="K73" i="6"/>
  <c r="K53" i="6"/>
  <c r="E107" i="6"/>
  <c r="E47" i="6"/>
  <c r="E67" i="6"/>
  <c r="E87" i="6" s="1"/>
  <c r="E110" i="6"/>
  <c r="E70" i="6"/>
  <c r="E50" i="6"/>
  <c r="M115" i="6"/>
  <c r="M75" i="6"/>
  <c r="M95" i="6" s="1"/>
  <c r="M55" i="6"/>
  <c r="M112" i="6"/>
  <c r="M72" i="6"/>
  <c r="M52" i="6"/>
  <c r="G115" i="6"/>
  <c r="G75" i="6"/>
  <c r="G55" i="6"/>
  <c r="G106" i="6"/>
  <c r="G46" i="6"/>
  <c r="G66" i="6"/>
  <c r="O107" i="6"/>
  <c r="O67" i="6"/>
  <c r="O47" i="6"/>
  <c r="O108" i="6"/>
  <c r="O68" i="6"/>
  <c r="O48" i="6"/>
  <c r="P106" i="6"/>
  <c r="P66" i="6"/>
  <c r="P46" i="6"/>
  <c r="P119" i="6"/>
  <c r="P118" i="6"/>
  <c r="P59" i="6"/>
  <c r="I115" i="6"/>
  <c r="I75" i="6"/>
  <c r="I55" i="6"/>
  <c r="I118" i="6"/>
  <c r="I119" i="6"/>
  <c r="I59" i="6"/>
  <c r="S113" i="6"/>
  <c r="S73" i="6"/>
  <c r="S53" i="6"/>
  <c r="F118" i="6"/>
  <c r="F119" i="6"/>
  <c r="F59" i="6"/>
  <c r="R110" i="6"/>
  <c r="R50" i="6"/>
  <c r="R70" i="6"/>
  <c r="R107" i="6"/>
  <c r="R67" i="6"/>
  <c r="R47" i="6"/>
  <c r="J118" i="6"/>
  <c r="J119" i="6"/>
  <c r="J59" i="6"/>
  <c r="J105" i="6"/>
  <c r="J65" i="6"/>
  <c r="J45" i="6"/>
  <c r="T107" i="6"/>
  <c r="T47" i="6"/>
  <c r="T67" i="6"/>
  <c r="N113" i="6"/>
  <c r="N73" i="6"/>
  <c r="N53" i="6"/>
  <c r="E115" i="6"/>
  <c r="E75" i="6"/>
  <c r="E95" i="6" s="1"/>
  <c r="E55" i="6"/>
  <c r="E112" i="6"/>
  <c r="E72" i="6"/>
  <c r="E52" i="6"/>
  <c r="M116" i="6"/>
  <c r="M76" i="6"/>
  <c r="M56" i="6"/>
  <c r="M105" i="6"/>
  <c r="M45" i="6"/>
  <c r="M65" i="6"/>
  <c r="G107" i="6"/>
  <c r="G67" i="6"/>
  <c r="G47" i="6"/>
  <c r="G111" i="6"/>
  <c r="G51" i="6"/>
  <c r="G71" i="6"/>
  <c r="O115" i="6"/>
  <c r="O75" i="6"/>
  <c r="O55" i="6"/>
  <c r="O111" i="6"/>
  <c r="O51" i="6"/>
  <c r="O71" i="6"/>
  <c r="P108" i="6"/>
  <c r="P68" i="6"/>
  <c r="P48" i="6"/>
  <c r="P111" i="6"/>
  <c r="P51" i="6"/>
  <c r="P71" i="6"/>
  <c r="I105" i="6"/>
  <c r="I65" i="6"/>
  <c r="I45" i="6"/>
  <c r="I99" i="6"/>
  <c r="S114" i="6"/>
  <c r="S74" i="6"/>
  <c r="S54" i="6"/>
  <c r="F106" i="6"/>
  <c r="F46" i="6"/>
  <c r="F66" i="6"/>
  <c r="F107" i="6"/>
  <c r="F47" i="6"/>
  <c r="F67" i="6"/>
  <c r="R118" i="6"/>
  <c r="R119" i="6"/>
  <c r="R59" i="6"/>
  <c r="R108" i="6"/>
  <c r="R48" i="6"/>
  <c r="R68" i="6"/>
  <c r="J111" i="6"/>
  <c r="J51" i="6"/>
  <c r="J71" i="6"/>
  <c r="J108" i="6"/>
  <c r="J48" i="6"/>
  <c r="J68" i="6"/>
  <c r="D117" i="6"/>
  <c r="D77" i="6"/>
  <c r="D97" i="6" s="1"/>
  <c r="D57" i="6"/>
  <c r="H108" i="6"/>
  <c r="H68" i="6"/>
  <c r="H48" i="6"/>
  <c r="E116" i="6"/>
  <c r="E76" i="6"/>
  <c r="E56" i="6"/>
  <c r="M113" i="6"/>
  <c r="M73" i="6"/>
  <c r="M53" i="6"/>
  <c r="G110" i="6"/>
  <c r="G70" i="6"/>
  <c r="G50" i="6"/>
  <c r="I108" i="6"/>
  <c r="I68" i="6"/>
  <c r="I48" i="6"/>
  <c r="S109" i="6"/>
  <c r="S49" i="6"/>
  <c r="S69" i="6"/>
  <c r="S110" i="6"/>
  <c r="S50" i="6"/>
  <c r="S70" i="6"/>
  <c r="F114" i="6"/>
  <c r="F74" i="6"/>
  <c r="F54" i="6"/>
  <c r="F108" i="6"/>
  <c r="F68" i="6"/>
  <c r="F48" i="6"/>
  <c r="R111" i="6"/>
  <c r="R51" i="6"/>
  <c r="R71" i="6"/>
  <c r="R116" i="6"/>
  <c r="R76" i="6"/>
  <c r="R96" i="6" s="1"/>
  <c r="R56" i="6"/>
  <c r="J112" i="6"/>
  <c r="J72" i="6"/>
  <c r="J52" i="6"/>
  <c r="J116" i="6"/>
  <c r="J76" i="6"/>
  <c r="J56" i="6"/>
  <c r="D109" i="6"/>
  <c r="D49" i="6"/>
  <c r="D69" i="6"/>
  <c r="D89" i="6" s="1"/>
  <c r="N116" i="6"/>
  <c r="N76" i="6"/>
  <c r="N56" i="6"/>
  <c r="L118" i="6"/>
  <c r="L119" i="6"/>
  <c r="L59" i="6"/>
  <c r="K117" i="6"/>
  <c r="K77" i="6"/>
  <c r="K57" i="6"/>
  <c r="U99" i="6"/>
  <c r="O99" i="6"/>
  <c r="P105" i="6"/>
  <c r="P45" i="6"/>
  <c r="P65" i="6"/>
  <c r="I111" i="6"/>
  <c r="I51" i="6"/>
  <c r="I71" i="6"/>
  <c r="I116" i="6"/>
  <c r="I76" i="6"/>
  <c r="I56" i="6"/>
  <c r="S117" i="6"/>
  <c r="S77" i="6"/>
  <c r="S57" i="6"/>
  <c r="S107" i="6"/>
  <c r="S47" i="6"/>
  <c r="S67" i="6"/>
  <c r="F115" i="6"/>
  <c r="F75" i="6"/>
  <c r="F55" i="6"/>
  <c r="F111" i="6"/>
  <c r="F71" i="6"/>
  <c r="F51" i="6"/>
  <c r="R112" i="6"/>
  <c r="R72" i="6"/>
  <c r="R52" i="6"/>
  <c r="R113" i="6"/>
  <c r="R73" i="6"/>
  <c r="R53" i="6"/>
  <c r="J106" i="6"/>
  <c r="J66" i="6"/>
  <c r="J46" i="6"/>
  <c r="J109" i="6"/>
  <c r="J49" i="6"/>
  <c r="J69" i="6"/>
  <c r="T118" i="6"/>
  <c r="T119" i="6"/>
  <c r="T59" i="6"/>
  <c r="Q106" i="6"/>
  <c r="Q66" i="6"/>
  <c r="Q46" i="6"/>
  <c r="D110" i="6"/>
  <c r="D70" i="6"/>
  <c r="D90" i="6" s="1"/>
  <c r="D50" i="6"/>
  <c r="T115" i="6"/>
  <c r="T75" i="6"/>
  <c r="T55" i="6"/>
  <c r="Q108" i="6"/>
  <c r="Q68" i="6"/>
  <c r="Q48" i="6"/>
  <c r="G116" i="6"/>
  <c r="G76" i="6"/>
  <c r="G56" i="6"/>
  <c r="G99" i="6"/>
  <c r="O109" i="6"/>
  <c r="O69" i="6"/>
  <c r="O49" i="6"/>
  <c r="P112" i="6"/>
  <c r="P72" i="6"/>
  <c r="P52" i="6"/>
  <c r="P107" i="6"/>
  <c r="P67" i="6"/>
  <c r="P47" i="6"/>
  <c r="I112" i="6"/>
  <c r="I52" i="6"/>
  <c r="I72" i="6"/>
  <c r="I114" i="6"/>
  <c r="I74" i="6"/>
  <c r="I54" i="6"/>
  <c r="S118" i="6"/>
  <c r="S119" i="6"/>
  <c r="S59" i="6"/>
  <c r="S115" i="6"/>
  <c r="S75" i="6"/>
  <c r="S55" i="6"/>
  <c r="F116" i="6"/>
  <c r="F76" i="6"/>
  <c r="F56" i="6"/>
  <c r="F112" i="6"/>
  <c r="F52" i="6"/>
  <c r="F72" i="6"/>
  <c r="R105" i="6"/>
  <c r="R65" i="6"/>
  <c r="R45" i="6"/>
  <c r="R109" i="6"/>
  <c r="R49" i="6"/>
  <c r="R69" i="6"/>
  <c r="J114" i="6"/>
  <c r="J74" i="6"/>
  <c r="J54" i="6"/>
  <c r="J117" i="6"/>
  <c r="J77" i="6"/>
  <c r="J97" i="6" s="1"/>
  <c r="J57" i="6"/>
  <c r="D105" i="6"/>
  <c r="D65" i="6"/>
  <c r="D85" i="6" s="1"/>
  <c r="D45" i="6"/>
  <c r="N117" i="6"/>
  <c r="N77" i="6"/>
  <c r="N57" i="6"/>
  <c r="K106" i="6"/>
  <c r="K66" i="6"/>
  <c r="K46" i="6"/>
  <c r="P116" i="6"/>
  <c r="P76" i="6"/>
  <c r="P56" i="6"/>
  <c r="L111" i="6"/>
  <c r="L71" i="6"/>
  <c r="L51" i="6"/>
  <c r="N110" i="6"/>
  <c r="N70" i="6"/>
  <c r="N50" i="6"/>
  <c r="Q112" i="6"/>
  <c r="Q72" i="6"/>
  <c r="Q52" i="6"/>
  <c r="E109" i="6"/>
  <c r="E69" i="6"/>
  <c r="E49" i="6"/>
  <c r="M106" i="6"/>
  <c r="M46" i="6"/>
  <c r="M66" i="6"/>
  <c r="O106" i="6"/>
  <c r="O46" i="6"/>
  <c r="O66" i="6"/>
  <c r="L112" i="6"/>
  <c r="L72" i="6"/>
  <c r="L52" i="6"/>
  <c r="N106" i="6"/>
  <c r="N46" i="6"/>
  <c r="N66" i="6"/>
  <c r="H117" i="6"/>
  <c r="H77" i="6"/>
  <c r="H57" i="6"/>
  <c r="Q105" i="6"/>
  <c r="Q65" i="6"/>
  <c r="Q45" i="6"/>
  <c r="Q109" i="6"/>
  <c r="Q49" i="6"/>
  <c r="Q69" i="6"/>
  <c r="E117" i="6"/>
  <c r="E77" i="6"/>
  <c r="E97" i="6" s="1"/>
  <c r="E57" i="6"/>
  <c r="E106" i="6"/>
  <c r="E46" i="6"/>
  <c r="E66" i="6"/>
  <c r="E86" i="6" s="1"/>
  <c r="M117" i="6"/>
  <c r="M77" i="6"/>
  <c r="M57" i="6"/>
  <c r="M114" i="6"/>
  <c r="M74" i="6"/>
  <c r="M54" i="6"/>
  <c r="G108" i="6"/>
  <c r="G68" i="6"/>
  <c r="G48" i="6"/>
  <c r="D113" i="6"/>
  <c r="D73" i="6"/>
  <c r="D93" i="6" s="1"/>
  <c r="D53" i="6"/>
  <c r="D79" i="6"/>
  <c r="D99" i="6" s="1"/>
  <c r="L109" i="6"/>
  <c r="L49" i="6"/>
  <c r="L69" i="6"/>
  <c r="T108" i="6"/>
  <c r="T48" i="6"/>
  <c r="T68" i="6"/>
  <c r="T88" i="6" s="1"/>
  <c r="T105" i="6"/>
  <c r="T65" i="6"/>
  <c r="T45" i="6"/>
  <c r="N114" i="6"/>
  <c r="N74" i="6"/>
  <c r="N54" i="6"/>
  <c r="N111" i="6"/>
  <c r="N71" i="6"/>
  <c r="N51" i="6"/>
  <c r="H105" i="6"/>
  <c r="H45" i="6"/>
  <c r="H65" i="6"/>
  <c r="H110" i="6"/>
  <c r="H50" i="6"/>
  <c r="H70" i="6"/>
  <c r="Q113" i="6"/>
  <c r="Q73" i="6"/>
  <c r="Q53" i="6"/>
  <c r="Q117" i="6"/>
  <c r="Q77" i="6"/>
  <c r="Q57" i="6"/>
  <c r="K111" i="6"/>
  <c r="K71" i="6"/>
  <c r="K51" i="6"/>
  <c r="K108" i="6"/>
  <c r="K48" i="6"/>
  <c r="K68" i="6"/>
  <c r="E108" i="6"/>
  <c r="E48" i="6"/>
  <c r="E68" i="6"/>
  <c r="E114" i="6"/>
  <c r="E74" i="6"/>
  <c r="E54" i="6"/>
  <c r="M110" i="6"/>
  <c r="M70" i="6"/>
  <c r="M50" i="6"/>
  <c r="M79" i="6"/>
  <c r="M99" i="6" s="1"/>
  <c r="G109" i="6"/>
  <c r="G69" i="6"/>
  <c r="G49" i="6"/>
  <c r="O105" i="6"/>
  <c r="O45" i="6"/>
  <c r="O65" i="6"/>
  <c r="O117" i="6"/>
  <c r="O77" i="6"/>
  <c r="O57" i="6"/>
  <c r="P113" i="6"/>
  <c r="P73" i="6"/>
  <c r="P93" i="6" s="1"/>
  <c r="P53" i="6"/>
  <c r="P117" i="6"/>
  <c r="P77" i="6"/>
  <c r="P57" i="6"/>
  <c r="I113" i="6"/>
  <c r="I73" i="6"/>
  <c r="I53" i="6"/>
  <c r="I109" i="6"/>
  <c r="I49" i="6"/>
  <c r="I69" i="6"/>
  <c r="S111" i="6"/>
  <c r="S71" i="6"/>
  <c r="S51" i="6"/>
  <c r="S106" i="6"/>
  <c r="S66" i="6"/>
  <c r="S46" i="6"/>
  <c r="F109" i="6"/>
  <c r="F69" i="6"/>
  <c r="F49" i="6"/>
  <c r="F105" i="6"/>
  <c r="F45" i="6"/>
  <c r="F65" i="6"/>
  <c r="R106" i="6"/>
  <c r="R66" i="6"/>
  <c r="R46" i="6"/>
  <c r="R117" i="6"/>
  <c r="R77" i="6"/>
  <c r="R57" i="6"/>
  <c r="J113" i="6"/>
  <c r="J73" i="6"/>
  <c r="J93" i="6" s="1"/>
  <c r="J53" i="6"/>
  <c r="J79" i="6"/>
  <c r="J99" i="6" s="1"/>
  <c r="U106" i="6"/>
  <c r="U66" i="6"/>
  <c r="U46" i="6"/>
  <c r="U112" i="6"/>
  <c r="U72" i="6"/>
  <c r="U92" i="6" s="1"/>
  <c r="U52" i="6"/>
  <c r="U109" i="6"/>
  <c r="U69" i="6"/>
  <c r="U89" i="6" s="1"/>
  <c r="U49" i="6"/>
  <c r="U108" i="6"/>
  <c r="U68" i="6"/>
  <c r="U48" i="6"/>
  <c r="U116" i="6"/>
  <c r="U76" i="6"/>
  <c r="U56" i="6"/>
  <c r="U118" i="6"/>
  <c r="U119" i="6"/>
  <c r="U59" i="6"/>
  <c r="U110" i="6"/>
  <c r="U70" i="6"/>
  <c r="U50" i="6"/>
  <c r="U114" i="6"/>
  <c r="U74" i="6"/>
  <c r="U54" i="6"/>
  <c r="U107" i="6"/>
  <c r="U47" i="6"/>
  <c r="U67" i="6"/>
  <c r="U105" i="6"/>
  <c r="U65" i="6"/>
  <c r="U45" i="6"/>
  <c r="U115" i="6"/>
  <c r="U55" i="6"/>
  <c r="U75" i="6"/>
  <c r="U113" i="6"/>
  <c r="U73" i="6"/>
  <c r="U53" i="6"/>
  <c r="U111" i="6"/>
  <c r="U51" i="6"/>
  <c r="U71" i="6"/>
  <c r="U91" i="6" s="1"/>
  <c r="U117" i="6"/>
  <c r="U77" i="6"/>
  <c r="U97" i="6" s="1"/>
  <c r="U57" i="6"/>
  <c r="F104" i="6"/>
  <c r="Q95" i="6" l="1"/>
  <c r="L89" i="6"/>
  <c r="M86" i="6"/>
  <c r="E89" i="6"/>
  <c r="I94" i="6"/>
  <c r="O89" i="6"/>
  <c r="L96" i="6"/>
  <c r="J86" i="6"/>
  <c r="U86" i="6"/>
  <c r="I89" i="6"/>
  <c r="O87" i="6"/>
  <c r="U95" i="6"/>
  <c r="R86" i="6"/>
  <c r="K91" i="6"/>
  <c r="H90" i="6"/>
  <c r="M97" i="6"/>
  <c r="Q89" i="6"/>
  <c r="K87" i="6"/>
  <c r="F93" i="6"/>
  <c r="E94" i="6"/>
  <c r="N91" i="6"/>
  <c r="M96" i="6"/>
  <c r="F85" i="6"/>
  <c r="I93" i="6"/>
  <c r="E88" i="6"/>
  <c r="F92" i="6"/>
  <c r="U87" i="6"/>
  <c r="O85" i="6"/>
  <c r="P87" i="6"/>
  <c r="R87" i="6"/>
  <c r="H85" i="6"/>
  <c r="T85" i="6"/>
  <c r="M94" i="6"/>
  <c r="K86" i="6"/>
  <c r="M93" i="6"/>
  <c r="Q92" i="6"/>
  <c r="S87" i="6"/>
  <c r="N96" i="6"/>
  <c r="M85" i="6"/>
  <c r="R94" i="6"/>
  <c r="I88" i="6"/>
  <c r="E96" i="6"/>
  <c r="G88" i="6"/>
  <c r="R97" i="6"/>
  <c r="O88" i="6"/>
  <c r="F96" i="6"/>
  <c r="I87" i="6"/>
  <c r="R90" i="6"/>
  <c r="G97" i="6"/>
  <c r="O86" i="6"/>
  <c r="P92" i="6"/>
  <c r="F95" i="6"/>
  <c r="P90" i="6"/>
  <c r="L94" i="6"/>
  <c r="P96" i="6"/>
  <c r="Q86" i="6"/>
  <c r="I91" i="6"/>
  <c r="G90" i="6"/>
  <c r="E92" i="6"/>
  <c r="J90" i="6"/>
  <c r="H93" i="6"/>
  <c r="T92" i="6"/>
  <c r="O97" i="6"/>
  <c r="U90" i="6"/>
  <c r="S91" i="6"/>
  <c r="S94" i="6"/>
  <c r="Q88" i="6"/>
  <c r="U85" i="6"/>
  <c r="U93" i="6"/>
  <c r="U88" i="6"/>
  <c r="M90" i="6"/>
  <c r="K88" i="6"/>
  <c r="Q85" i="6"/>
  <c r="F91" i="6"/>
  <c r="F87" i="6"/>
  <c r="M87" i="6"/>
  <c r="H97" i="6"/>
  <c r="R91" i="6"/>
  <c r="U94" i="6"/>
  <c r="S95" i="6"/>
  <c r="I92" i="6"/>
  <c r="I96" i="6"/>
  <c r="S90" i="6"/>
  <c r="U96" i="6"/>
  <c r="J94" i="6"/>
  <c r="O95" i="6"/>
  <c r="F89" i="6"/>
  <c r="L92" i="6"/>
  <c r="P88" i="6"/>
  <c r="R85" i="6"/>
  <c r="N86" i="6"/>
  <c r="S97" i="6"/>
  <c r="P85" i="6"/>
  <c r="K93" i="6"/>
  <c r="S96" i="6"/>
  <c r="K85" i="6"/>
  <c r="T97" i="6"/>
  <c r="Q96" i="6"/>
  <c r="I97" i="6"/>
  <c r="Q94" i="6"/>
  <c r="N87" i="6"/>
  <c r="K90" i="6"/>
  <c r="Q93" i="6"/>
  <c r="G96" i="6"/>
  <c r="R93" i="6"/>
  <c r="F94" i="6"/>
  <c r="G91" i="6"/>
  <c r="S93" i="6"/>
  <c r="G95" i="6"/>
  <c r="H95" i="6"/>
  <c r="H86" i="6"/>
  <c r="T91" i="6"/>
  <c r="S88" i="6"/>
  <c r="P94" i="6"/>
  <c r="K94" i="6"/>
  <c r="L91" i="6"/>
  <c r="J89" i="6"/>
  <c r="J96" i="6"/>
  <c r="R88" i="6"/>
  <c r="J85" i="6"/>
  <c r="E90" i="6"/>
  <c r="T94" i="6"/>
  <c r="R95" i="6"/>
  <c r="N95" i="6"/>
  <c r="T96" i="6"/>
  <c r="M89" i="6"/>
  <c r="H96" i="6"/>
  <c r="E99" i="6"/>
  <c r="K92" i="6"/>
  <c r="G92" i="6"/>
  <c r="Q91" i="6"/>
  <c r="S86" i="6"/>
  <c r="G89" i="6"/>
  <c r="N97" i="6"/>
  <c r="F86" i="6"/>
  <c r="I85" i="6"/>
  <c r="O91" i="6"/>
  <c r="N85" i="6"/>
  <c r="L97" i="6"/>
  <c r="S85" i="6"/>
  <c r="G94" i="6"/>
  <c r="L85" i="6"/>
  <c r="K95" i="6"/>
  <c r="I86" i="6"/>
  <c r="R92" i="6"/>
  <c r="J88" i="6"/>
  <c r="N93" i="6"/>
  <c r="M92" i="6"/>
  <c r="J95" i="6"/>
  <c r="H87" i="6"/>
  <c r="T86" i="6"/>
  <c r="L88" i="6"/>
  <c r="O96" i="6"/>
  <c r="L87" i="6"/>
  <c r="O90" i="6"/>
  <c r="Q90" i="6"/>
  <c r="T93" i="6"/>
  <c r="H89" i="6"/>
  <c r="O92" i="6"/>
  <c r="L90" i="6"/>
  <c r="N94" i="6"/>
  <c r="J92" i="6"/>
  <c r="N99" i="6"/>
  <c r="P91" i="6"/>
  <c r="G87" i="6"/>
  <c r="P86" i="6"/>
  <c r="G86" i="6"/>
  <c r="H91" i="6"/>
  <c r="T90" i="6"/>
  <c r="F90" i="6"/>
  <c r="I90" i="6"/>
  <c r="O94" i="6"/>
  <c r="S92" i="6"/>
  <c r="G93" i="6"/>
  <c r="T89" i="6"/>
  <c r="Q97" i="6"/>
  <c r="R89" i="6"/>
  <c r="K97" i="6"/>
  <c r="F88" i="6"/>
  <c r="S89" i="6"/>
  <c r="T87" i="6"/>
  <c r="M91" i="6"/>
  <c r="K99" i="6"/>
  <c r="Q87" i="6"/>
  <c r="G85" i="6"/>
  <c r="E85" i="6"/>
  <c r="J87" i="6"/>
  <c r="P89" i="6"/>
  <c r="N92" i="6"/>
  <c r="E93" i="6"/>
  <c r="L99" i="6"/>
  <c r="P97" i="6"/>
  <c r="N90" i="6"/>
  <c r="T95" i="6"/>
  <c r="H88" i="6"/>
  <c r="J91" i="6"/>
  <c r="I95" i="6"/>
  <c r="L86" i="6"/>
  <c r="P95" i="6"/>
  <c r="N89" i="6"/>
  <c r="H94" i="6"/>
  <c r="K89" i="6"/>
  <c r="F97" i="6"/>
  <c r="O93" i="6"/>
  <c r="K96" i="6"/>
  <c r="L93" i="6"/>
  <c r="L95" i="6"/>
  <c r="M88" i="6"/>
  <c r="F99" i="6"/>
  <c r="G104" i="6"/>
  <c r="H104" i="6" l="1"/>
  <c r="I104" i="6" l="1"/>
  <c r="J104" i="6" l="1"/>
  <c r="K104" i="6" l="1"/>
  <c r="L104" i="6" l="1"/>
  <c r="M104" i="6" l="1"/>
  <c r="N104" i="6" l="1"/>
  <c r="O104" i="6" l="1"/>
  <c r="P104" i="6" l="1"/>
  <c r="Q104" i="6" l="1"/>
  <c r="R104" i="6" l="1"/>
  <c r="S104" i="6" l="1"/>
  <c r="U39" i="3"/>
  <c r="U36" i="3" l="1"/>
  <c r="T104" i="6"/>
  <c r="U40" i="3" l="1"/>
  <c r="U104" i="6"/>
  <c r="V104" i="6" l="1"/>
  <c r="W104" i="6" l="1"/>
  <c r="T39" i="3"/>
  <c r="U37" i="3" l="1"/>
  <c r="X104" i="6"/>
  <c r="Y104" i="6" s="1"/>
  <c r="T40" i="3"/>
  <c r="T36" i="3" l="1"/>
  <c r="T38" i="3"/>
  <c r="T78" i="9" s="1"/>
  <c r="T37" i="3" l="1"/>
  <c r="S39" i="3" l="1"/>
  <c r="S36" i="3" l="1"/>
  <c r="S38" i="3" l="1"/>
  <c r="S78" i="9" s="1"/>
  <c r="S40" i="3"/>
  <c r="S37" i="3" l="1"/>
  <c r="R39" i="3"/>
  <c r="R36" i="3" l="1"/>
  <c r="R38" i="3" l="1"/>
  <c r="R78" i="9" s="1"/>
  <c r="R40" i="3" l="1"/>
  <c r="R37" i="3" l="1"/>
  <c r="Q39" i="3"/>
  <c r="Q36" i="3" l="1"/>
  <c r="Q38" i="3" l="1"/>
  <c r="Q78" i="9" s="1"/>
  <c r="Q40" i="3"/>
  <c r="Q37" i="3" l="1"/>
  <c r="P39" i="3"/>
  <c r="P36" i="3" l="1"/>
  <c r="P38" i="3" l="1"/>
  <c r="P78" i="9" s="1"/>
  <c r="P40" i="3"/>
  <c r="O39" i="3" l="1"/>
  <c r="O36" i="3" l="1"/>
  <c r="P37" i="3" l="1"/>
  <c r="O38" i="3" l="1"/>
  <c r="O78" i="9" s="1"/>
  <c r="O40" i="3"/>
  <c r="O37" i="3" l="1"/>
  <c r="N40" i="3" l="1"/>
  <c r="N39" i="3"/>
  <c r="N38" i="3"/>
  <c r="N78" i="9" s="1"/>
  <c r="N36" i="3" l="1"/>
  <c r="N37" i="3" l="1"/>
  <c r="M40" i="3" l="1"/>
  <c r="M39" i="3" l="1"/>
  <c r="M38" i="3"/>
  <c r="M78" i="9" s="1"/>
  <c r="M36" i="3" l="1"/>
  <c r="M37" i="3" l="1"/>
  <c r="L39" i="3" l="1"/>
  <c r="L40" i="3"/>
  <c r="L38" i="3"/>
  <c r="L78" i="9" s="1"/>
  <c r="L36" i="3" l="1"/>
  <c r="L37" i="3" l="1"/>
  <c r="K40" i="3" l="1"/>
  <c r="K39" i="3" l="1"/>
  <c r="K38" i="3"/>
  <c r="K78" i="9" s="1"/>
  <c r="K36" i="3" l="1"/>
  <c r="K37" i="3" l="1"/>
  <c r="J39" i="3" l="1"/>
  <c r="J40" i="3"/>
  <c r="J36" i="3" l="1"/>
  <c r="J38" i="3" l="1"/>
  <c r="J78" i="9" s="1"/>
  <c r="J37" i="3" l="1"/>
  <c r="I40" i="3" l="1"/>
  <c r="I39" i="3" l="1"/>
  <c r="I38" i="3"/>
  <c r="I78" i="9" s="1"/>
  <c r="I36" i="3" l="1"/>
  <c r="I37" i="3" l="1"/>
  <c r="H39" i="3" l="1"/>
  <c r="H40" i="3" l="1"/>
  <c r="H38" i="3"/>
  <c r="H78" i="9" s="1"/>
  <c r="H36" i="3" l="1"/>
  <c r="H37" i="3" l="1"/>
  <c r="G39" i="3" l="1"/>
  <c r="G40" i="3" l="1"/>
  <c r="G36" i="3"/>
  <c r="G38" i="3" l="1"/>
  <c r="G78" i="9" s="1"/>
  <c r="G37" i="3" l="1"/>
  <c r="F40" i="3" l="1"/>
  <c r="F36" i="3"/>
  <c r="F39" i="3"/>
  <c r="F38" i="3"/>
  <c r="F78" i="9" s="1"/>
  <c r="F37" i="3" l="1"/>
  <c r="E39" i="3" l="1"/>
  <c r="E36" i="3" l="1"/>
  <c r="E40" i="3"/>
  <c r="E38" i="3" l="1"/>
  <c r="E78" i="9" s="1"/>
  <c r="E37" i="3" l="1"/>
  <c r="D39" i="3" l="1"/>
  <c r="D40" i="3"/>
  <c r="D38" i="3"/>
  <c r="D78" i="9" s="1"/>
  <c r="D81" i="3" l="1"/>
  <c r="D83" i="3"/>
  <c r="D82" i="3"/>
  <c r="D36" i="3"/>
  <c r="D79" i="3" l="1"/>
  <c r="D37" i="3" l="1"/>
  <c r="D80" i="3" l="1"/>
  <c r="U38" i="3" l="1"/>
  <c r="U78" i="9" s="1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U31" i="3"/>
  <c r="U50" i="7" s="1"/>
  <c r="T31" i="3"/>
  <c r="T50" i="7" s="1"/>
  <c r="S31" i="3"/>
  <c r="S50" i="7" s="1"/>
  <c r="R31" i="3"/>
  <c r="R50" i="7" s="1"/>
  <c r="Q31" i="3"/>
  <c r="Q50" i="7" s="1"/>
  <c r="P31" i="3"/>
  <c r="P50" i="7" s="1"/>
  <c r="O31" i="3"/>
  <c r="O50" i="7" s="1"/>
  <c r="N31" i="3"/>
  <c r="N50" i="7" s="1"/>
  <c r="M31" i="3"/>
  <c r="M50" i="7" s="1"/>
  <c r="L31" i="3"/>
  <c r="L50" i="7" s="1"/>
  <c r="K31" i="3"/>
  <c r="K50" i="7" s="1"/>
  <c r="J31" i="3"/>
  <c r="J50" i="7" s="1"/>
  <c r="I31" i="3"/>
  <c r="I50" i="7" s="1"/>
  <c r="H31" i="3"/>
  <c r="H50" i="7" s="1"/>
  <c r="G31" i="3"/>
  <c r="G50" i="7" s="1"/>
  <c r="F31" i="3"/>
  <c r="F50" i="7" s="1"/>
  <c r="E31" i="3"/>
  <c r="E50" i="7" s="1"/>
  <c r="D31" i="3"/>
  <c r="D50" i="7" s="1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U27" i="3"/>
  <c r="U40" i="6" s="1"/>
  <c r="T27" i="3"/>
  <c r="T40" i="6" s="1"/>
  <c r="S27" i="3"/>
  <c r="S40" i="6" s="1"/>
  <c r="R27" i="3"/>
  <c r="R40" i="6" s="1"/>
  <c r="Q27" i="3"/>
  <c r="Q40" i="6" s="1"/>
  <c r="P27" i="3"/>
  <c r="P40" i="6" s="1"/>
  <c r="O27" i="3"/>
  <c r="O40" i="6" s="1"/>
  <c r="N27" i="3"/>
  <c r="N40" i="6" s="1"/>
  <c r="M27" i="3"/>
  <c r="M40" i="6" s="1"/>
  <c r="L27" i="3"/>
  <c r="L40" i="6" s="1"/>
  <c r="K27" i="3"/>
  <c r="K40" i="6" s="1"/>
  <c r="J27" i="3"/>
  <c r="J40" i="6" s="1"/>
  <c r="I27" i="3"/>
  <c r="I40" i="6" s="1"/>
  <c r="H27" i="3"/>
  <c r="H40" i="6" s="1"/>
  <c r="G27" i="3"/>
  <c r="G40" i="6" s="1"/>
  <c r="F27" i="3"/>
  <c r="F40" i="6" s="1"/>
  <c r="E27" i="3"/>
  <c r="E40" i="6" s="1"/>
  <c r="D27" i="3"/>
  <c r="D40" i="6" s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U17" i="3"/>
  <c r="U39" i="9" s="1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U10" i="3"/>
  <c r="U25" i="7" s="1"/>
  <c r="T10" i="3"/>
  <c r="T25" i="7" s="1"/>
  <c r="S10" i="3"/>
  <c r="S25" i="7" s="1"/>
  <c r="R10" i="3"/>
  <c r="R25" i="7" s="1"/>
  <c r="Q10" i="3"/>
  <c r="Q25" i="7" s="1"/>
  <c r="P10" i="3"/>
  <c r="P25" i="7" s="1"/>
  <c r="O10" i="3"/>
  <c r="O25" i="7" s="1"/>
  <c r="N10" i="3"/>
  <c r="N25" i="7" s="1"/>
  <c r="M10" i="3"/>
  <c r="M25" i="7" s="1"/>
  <c r="L10" i="3"/>
  <c r="L25" i="7" s="1"/>
  <c r="K10" i="3"/>
  <c r="K25" i="7" s="1"/>
  <c r="J10" i="3"/>
  <c r="J25" i="7" s="1"/>
  <c r="I10" i="3"/>
  <c r="I25" i="7" s="1"/>
  <c r="H10" i="3"/>
  <c r="H25" i="7" s="1"/>
  <c r="G10" i="3"/>
  <c r="G25" i="7" s="1"/>
  <c r="F10" i="3"/>
  <c r="F25" i="7" s="1"/>
  <c r="E10" i="3"/>
  <c r="E25" i="7" s="1"/>
  <c r="D10" i="3"/>
  <c r="D25" i="7" s="1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U6" i="3"/>
  <c r="U20" i="6" s="1"/>
  <c r="T6" i="3"/>
  <c r="T20" i="6" s="1"/>
  <c r="S6" i="3"/>
  <c r="S20" i="6" s="1"/>
  <c r="R6" i="3"/>
  <c r="R20" i="6" s="1"/>
  <c r="Q6" i="3"/>
  <c r="Q20" i="6" s="1"/>
  <c r="P6" i="3"/>
  <c r="P20" i="6" s="1"/>
  <c r="O6" i="3"/>
  <c r="O20" i="6" s="1"/>
  <c r="N6" i="3"/>
  <c r="N20" i="6" s="1"/>
  <c r="M6" i="3"/>
  <c r="M20" i="6" s="1"/>
  <c r="L6" i="3"/>
  <c r="L20" i="6" s="1"/>
  <c r="K6" i="3"/>
  <c r="K20" i="6" s="1"/>
  <c r="J6" i="3"/>
  <c r="J20" i="6" s="1"/>
  <c r="I6" i="3"/>
  <c r="I20" i="6" s="1"/>
  <c r="H6" i="3"/>
  <c r="H20" i="6" s="1"/>
  <c r="G6" i="3"/>
  <c r="G20" i="6" s="1"/>
  <c r="F6" i="3"/>
  <c r="F20" i="6" s="1"/>
  <c r="E6" i="3"/>
  <c r="E20" i="6" s="1"/>
  <c r="D6" i="3"/>
  <c r="D20" i="6" s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H78" i="8" l="1"/>
  <c r="J39" i="8"/>
  <c r="R39" i="8"/>
  <c r="G78" i="8"/>
  <c r="O78" i="8"/>
  <c r="D39" i="8"/>
  <c r="L39" i="8"/>
  <c r="T39" i="8"/>
  <c r="I78" i="8"/>
  <c r="Q78" i="8"/>
  <c r="E39" i="8"/>
  <c r="M39" i="8"/>
  <c r="U39" i="8"/>
  <c r="J78" i="8"/>
  <c r="R78" i="8"/>
  <c r="P78" i="8"/>
  <c r="F39" i="8"/>
  <c r="N39" i="8"/>
  <c r="K78" i="8"/>
  <c r="S78" i="8"/>
  <c r="S39" i="8"/>
  <c r="G39" i="8"/>
  <c r="O39" i="8"/>
  <c r="D78" i="8"/>
  <c r="L78" i="8"/>
  <c r="T78" i="8"/>
  <c r="K39" i="8"/>
  <c r="H39" i="8"/>
  <c r="P39" i="8"/>
  <c r="E78" i="8"/>
  <c r="M78" i="8"/>
  <c r="U78" i="8"/>
  <c r="I39" i="8"/>
  <c r="Q39" i="8"/>
  <c r="F78" i="8"/>
  <c r="N78" i="8"/>
  <c r="D70" i="3"/>
  <c r="D75" i="3"/>
  <c r="D71" i="3"/>
  <c r="D78" i="3"/>
  <c r="D72" i="3"/>
  <c r="D74" i="3"/>
  <c r="F26" i="3"/>
  <c r="K26" i="3"/>
  <c r="N26" i="3"/>
  <c r="S26" i="3"/>
  <c r="E26" i="3"/>
  <c r="G26" i="3"/>
  <c r="H26" i="3"/>
  <c r="I26" i="3"/>
  <c r="J26" i="3"/>
  <c r="M26" i="3"/>
  <c r="O26" i="3"/>
  <c r="P26" i="3"/>
  <c r="Q26" i="3"/>
  <c r="R26" i="3"/>
  <c r="D26" i="3"/>
  <c r="L26" i="3"/>
  <c r="T26" i="3"/>
  <c r="G30" i="3"/>
  <c r="J30" i="3"/>
  <c r="O30" i="3"/>
  <c r="R30" i="3"/>
  <c r="D30" i="3"/>
  <c r="E30" i="3"/>
  <c r="F30" i="3"/>
  <c r="I30" i="3"/>
  <c r="K30" i="3"/>
  <c r="L30" i="3"/>
  <c r="M30" i="3"/>
  <c r="N30" i="3"/>
  <c r="Q30" i="3"/>
  <c r="S30" i="3"/>
  <c r="T30" i="3"/>
  <c r="H30" i="3"/>
  <c r="P30" i="3"/>
  <c r="D34" i="3"/>
  <c r="G34" i="3"/>
  <c r="L34" i="3"/>
  <c r="O34" i="3"/>
  <c r="T34" i="3"/>
  <c r="F34" i="3"/>
  <c r="H34" i="3"/>
  <c r="I34" i="3"/>
  <c r="J34" i="3"/>
  <c r="K34" i="3"/>
  <c r="N34" i="3"/>
  <c r="P34" i="3"/>
  <c r="Q34" i="3"/>
  <c r="R34" i="3"/>
  <c r="S34" i="3"/>
  <c r="E34" i="3"/>
  <c r="M34" i="3"/>
  <c r="U34" i="3"/>
  <c r="U30" i="3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D17" i="1"/>
  <c r="D19" i="1" s="1"/>
  <c r="E17" i="1"/>
  <c r="E19" i="1" s="1"/>
  <c r="I17" i="1"/>
  <c r="I19" i="1" s="1"/>
  <c r="J17" i="1"/>
  <c r="J19" i="1" s="1"/>
  <c r="L17" i="1"/>
  <c r="L19" i="1" s="1"/>
  <c r="M17" i="1"/>
  <c r="M19" i="1" s="1"/>
  <c r="Q17" i="1"/>
  <c r="Q19" i="1" s="1"/>
  <c r="R17" i="1"/>
  <c r="R19" i="1" s="1"/>
  <c r="T17" i="1"/>
  <c r="T19" i="1" s="1"/>
  <c r="F17" i="1"/>
  <c r="F19" i="1" s="1"/>
  <c r="N17" i="1"/>
  <c r="N19" i="1" s="1"/>
  <c r="G17" i="1"/>
  <c r="G19" i="1" s="1"/>
  <c r="H17" i="1"/>
  <c r="H19" i="1" s="1"/>
  <c r="K17" i="1"/>
  <c r="K19" i="1" s="1"/>
  <c r="O17" i="1"/>
  <c r="O19" i="1" s="1"/>
  <c r="P17" i="1"/>
  <c r="P19" i="1" s="1"/>
  <c r="S17" i="1"/>
  <c r="S19" i="1" s="1"/>
  <c r="U17" i="1"/>
  <c r="U19" i="1" s="1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T224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T225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Q226" i="5"/>
  <c r="R226" i="5"/>
  <c r="S226" i="5"/>
  <c r="T226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Q227" i="5"/>
  <c r="R227" i="5"/>
  <c r="S227" i="5"/>
  <c r="T227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Q228" i="5"/>
  <c r="R228" i="5"/>
  <c r="S228" i="5"/>
  <c r="T228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Q229" i="5"/>
  <c r="R229" i="5"/>
  <c r="S229" i="5"/>
  <c r="T229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Q230" i="5"/>
  <c r="R230" i="5"/>
  <c r="S230" i="5"/>
  <c r="T230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Q231" i="5"/>
  <c r="R231" i="5"/>
  <c r="S231" i="5"/>
  <c r="T231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Q232" i="5"/>
  <c r="R232" i="5"/>
  <c r="S232" i="5"/>
  <c r="T232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Q233" i="5"/>
  <c r="R233" i="5"/>
  <c r="S233" i="5"/>
  <c r="T233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Q234" i="5"/>
  <c r="R234" i="5"/>
  <c r="S234" i="5"/>
  <c r="T234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Q235" i="5"/>
  <c r="R235" i="5"/>
  <c r="S235" i="5"/>
  <c r="T235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Q236" i="5"/>
  <c r="R236" i="5"/>
  <c r="S236" i="5"/>
  <c r="T236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Q237" i="5"/>
  <c r="R237" i="5"/>
  <c r="S237" i="5"/>
  <c r="T237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Q238" i="5"/>
  <c r="R238" i="5"/>
  <c r="S238" i="5"/>
  <c r="T238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Q239" i="5"/>
  <c r="R239" i="5"/>
  <c r="S239" i="5"/>
  <c r="T239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Q240" i="5"/>
  <c r="R240" i="5"/>
  <c r="S240" i="5"/>
  <c r="T240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Q241" i="5"/>
  <c r="R241" i="5"/>
  <c r="S241" i="5"/>
  <c r="T241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Q244" i="5"/>
  <c r="R244" i="5"/>
  <c r="S244" i="5"/>
  <c r="T244" i="5"/>
  <c r="U244" i="5"/>
  <c r="U241" i="5"/>
  <c r="U240" i="5"/>
  <c r="U239" i="5"/>
  <c r="U238" i="5"/>
  <c r="U237" i="5"/>
  <c r="U236" i="5"/>
  <c r="U235" i="5"/>
  <c r="U234" i="5"/>
  <c r="U233" i="5"/>
  <c r="U232" i="5"/>
  <c r="U231" i="5"/>
  <c r="U230" i="5"/>
  <c r="U229" i="5"/>
  <c r="U228" i="5"/>
  <c r="U227" i="5"/>
  <c r="U226" i="5"/>
  <c r="U225" i="5"/>
  <c r="U224" i="5"/>
  <c r="U223" i="5"/>
  <c r="U222" i="5"/>
  <c r="U221" i="5"/>
  <c r="U220" i="5"/>
  <c r="U219" i="5"/>
  <c r="U218" i="5"/>
  <c r="U217" i="5"/>
  <c r="U216" i="5"/>
  <c r="U215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T190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T191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T192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T194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T195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U205" i="5"/>
  <c r="U204" i="5"/>
  <c r="U203" i="5"/>
  <c r="U202" i="5"/>
  <c r="U201" i="5"/>
  <c r="U200" i="5"/>
  <c r="U199" i="5"/>
  <c r="U198" i="5"/>
  <c r="U197" i="5"/>
  <c r="U196" i="5"/>
  <c r="U195" i="5"/>
  <c r="U194" i="5"/>
  <c r="U193" i="5"/>
  <c r="U192" i="5"/>
  <c r="U191" i="5"/>
  <c r="U190" i="5"/>
  <c r="U189" i="5"/>
  <c r="U188" i="5"/>
  <c r="U187" i="5"/>
  <c r="U186" i="5"/>
  <c r="U185" i="5"/>
  <c r="U184" i="5"/>
  <c r="U183" i="5"/>
  <c r="U182" i="5"/>
  <c r="U181" i="5"/>
  <c r="U180" i="5"/>
  <c r="F20" i="1" l="1"/>
  <c r="E20" i="1"/>
  <c r="S20" i="1"/>
  <c r="T20" i="1"/>
  <c r="D20" i="1"/>
  <c r="P20" i="1"/>
  <c r="R20" i="1"/>
  <c r="O20" i="1"/>
  <c r="Q20" i="1"/>
  <c r="N20" i="1"/>
  <c r="K20" i="1"/>
  <c r="M20" i="1"/>
  <c r="I20" i="1"/>
  <c r="H20" i="1"/>
  <c r="L20" i="1"/>
  <c r="G20" i="1"/>
  <c r="J20" i="1"/>
  <c r="U20" i="1"/>
  <c r="D41" i="3"/>
  <c r="E135" i="3" s="1"/>
  <c r="G41" i="3"/>
  <c r="G117" i="3" s="1"/>
  <c r="L41" i="3"/>
  <c r="L43" i="3" s="1"/>
  <c r="O41" i="3"/>
  <c r="O121" i="3" s="1"/>
  <c r="T41" i="3"/>
  <c r="U143" i="3" s="1"/>
  <c r="F41" i="3"/>
  <c r="F117" i="3" s="1"/>
  <c r="M41" i="3"/>
  <c r="M113" i="3" s="1"/>
  <c r="E41" i="3"/>
  <c r="E113" i="3" s="1"/>
  <c r="S41" i="3"/>
  <c r="T139" i="3" s="1"/>
  <c r="R41" i="3"/>
  <c r="R117" i="3" s="1"/>
  <c r="J41" i="3"/>
  <c r="J121" i="3" s="1"/>
  <c r="N41" i="3"/>
  <c r="O143" i="3" s="1"/>
  <c r="Q41" i="3"/>
  <c r="R135" i="3" s="1"/>
  <c r="I41" i="3"/>
  <c r="I121" i="3" s="1"/>
  <c r="K41" i="3"/>
  <c r="K121" i="3" s="1"/>
  <c r="P41" i="3"/>
  <c r="P117" i="3" s="1"/>
  <c r="H41" i="3"/>
  <c r="I139" i="3" s="1"/>
  <c r="U26" i="3"/>
  <c r="G43" i="3" l="1"/>
  <c r="M43" i="3"/>
  <c r="K43" i="3"/>
  <c r="T43" i="3"/>
  <c r="S43" i="3"/>
  <c r="O43" i="3"/>
  <c r="R43" i="3"/>
  <c r="H43" i="3"/>
  <c r="N43" i="3"/>
  <c r="P43" i="3"/>
  <c r="E43" i="3"/>
  <c r="J43" i="3"/>
  <c r="I43" i="3"/>
  <c r="Q43" i="3"/>
  <c r="D43" i="3"/>
  <c r="F43" i="3"/>
  <c r="Q113" i="3"/>
  <c r="P139" i="3"/>
  <c r="E143" i="3"/>
  <c r="D113" i="3"/>
  <c r="N135" i="3"/>
  <c r="D121" i="3"/>
  <c r="E139" i="3"/>
  <c r="P135" i="3"/>
  <c r="S117" i="3"/>
  <c r="T135" i="3"/>
  <c r="N143" i="3"/>
  <c r="F113" i="3"/>
  <c r="J143" i="3"/>
  <c r="R139" i="3"/>
  <c r="T121" i="3"/>
  <c r="N113" i="3"/>
  <c r="S135" i="3"/>
  <c r="N139" i="3"/>
  <c r="I113" i="3"/>
  <c r="I117" i="3"/>
  <c r="L135" i="3"/>
  <c r="S143" i="3"/>
  <c r="O113" i="3"/>
  <c r="O139" i="3"/>
  <c r="U139" i="3"/>
  <c r="T117" i="3"/>
  <c r="K113" i="3"/>
  <c r="O135" i="3"/>
  <c r="O117" i="3"/>
  <c r="D117" i="3"/>
  <c r="L139" i="3"/>
  <c r="G143" i="3"/>
  <c r="F143" i="3"/>
  <c r="R143" i="3"/>
  <c r="K117" i="3"/>
  <c r="Q117" i="3"/>
  <c r="P113" i="3"/>
  <c r="L42" i="3"/>
  <c r="L150" i="3"/>
  <c r="L120" i="3"/>
  <c r="L128" i="3"/>
  <c r="M142" i="3"/>
  <c r="M148" i="3"/>
  <c r="L125" i="3"/>
  <c r="L127" i="3"/>
  <c r="M147" i="3"/>
  <c r="M149" i="3"/>
  <c r="L126" i="3"/>
  <c r="L123" i="3"/>
  <c r="M145" i="3"/>
  <c r="L124" i="3"/>
  <c r="M146" i="3"/>
  <c r="M136" i="3"/>
  <c r="M138" i="3"/>
  <c r="L115" i="3"/>
  <c r="M141" i="3"/>
  <c r="L122" i="3"/>
  <c r="M137" i="3"/>
  <c r="L114" i="3"/>
  <c r="L116" i="3"/>
  <c r="L119" i="3"/>
  <c r="M144" i="3"/>
  <c r="M140" i="3"/>
  <c r="L118" i="3"/>
  <c r="S139" i="3"/>
  <c r="K139" i="3"/>
  <c r="K143" i="3"/>
  <c r="Q139" i="3"/>
  <c r="G42" i="3"/>
  <c r="G150" i="3"/>
  <c r="G120" i="3"/>
  <c r="G128" i="3"/>
  <c r="H142" i="3"/>
  <c r="G126" i="3"/>
  <c r="H148" i="3"/>
  <c r="H149" i="3"/>
  <c r="G123" i="3"/>
  <c r="H145" i="3"/>
  <c r="G127" i="3"/>
  <c r="G125" i="3"/>
  <c r="H147" i="3"/>
  <c r="G124" i="3"/>
  <c r="H146" i="3"/>
  <c r="G116" i="3"/>
  <c r="G119" i="3"/>
  <c r="H140" i="3"/>
  <c r="H136" i="3"/>
  <c r="G115" i="3"/>
  <c r="G118" i="3"/>
  <c r="H138" i="3"/>
  <c r="H141" i="3"/>
  <c r="G122" i="3"/>
  <c r="H137" i="3"/>
  <c r="H144" i="3"/>
  <c r="G114" i="3"/>
  <c r="H139" i="3"/>
  <c r="R42" i="3"/>
  <c r="S142" i="3"/>
  <c r="R150" i="3"/>
  <c r="R120" i="3"/>
  <c r="R128" i="3"/>
  <c r="R126" i="3"/>
  <c r="S148" i="3"/>
  <c r="R123" i="3"/>
  <c r="S145" i="3"/>
  <c r="R125" i="3"/>
  <c r="S147" i="3"/>
  <c r="R127" i="3"/>
  <c r="S149" i="3"/>
  <c r="R124" i="3"/>
  <c r="S146" i="3"/>
  <c r="S144" i="3"/>
  <c r="S136" i="3"/>
  <c r="R115" i="3"/>
  <c r="S138" i="3"/>
  <c r="R118" i="3"/>
  <c r="R114" i="3"/>
  <c r="S141" i="3"/>
  <c r="R122" i="3"/>
  <c r="R119" i="3"/>
  <c r="S137" i="3"/>
  <c r="R116" i="3"/>
  <c r="S140" i="3"/>
  <c r="H42" i="3"/>
  <c r="H150" i="3"/>
  <c r="H120" i="3"/>
  <c r="H128" i="3"/>
  <c r="I142" i="3"/>
  <c r="H126" i="3"/>
  <c r="I148" i="3"/>
  <c r="H127" i="3"/>
  <c r="H125" i="3"/>
  <c r="I149" i="3"/>
  <c r="I147" i="3"/>
  <c r="H123" i="3"/>
  <c r="I145" i="3"/>
  <c r="H124" i="3"/>
  <c r="I146" i="3"/>
  <c r="H118" i="3"/>
  <c r="I138" i="3"/>
  <c r="I141" i="3"/>
  <c r="H114" i="3"/>
  <c r="H116" i="3"/>
  <c r="H119" i="3"/>
  <c r="H115" i="3"/>
  <c r="I137" i="3"/>
  <c r="I140" i="3"/>
  <c r="I144" i="3"/>
  <c r="I136" i="3"/>
  <c r="H122" i="3"/>
  <c r="R121" i="3"/>
  <c r="H135" i="3"/>
  <c r="K42" i="3"/>
  <c r="K150" i="3"/>
  <c r="K120" i="3"/>
  <c r="K128" i="3"/>
  <c r="L142" i="3"/>
  <c r="K127" i="3"/>
  <c r="L149" i="3"/>
  <c r="L148" i="3"/>
  <c r="L147" i="3"/>
  <c r="K125" i="3"/>
  <c r="K126" i="3"/>
  <c r="K123" i="3"/>
  <c r="L145" i="3"/>
  <c r="K124" i="3"/>
  <c r="L146" i="3"/>
  <c r="L137" i="3"/>
  <c r="K114" i="3"/>
  <c r="K116" i="3"/>
  <c r="L144" i="3"/>
  <c r="K119" i="3"/>
  <c r="L136" i="3"/>
  <c r="L138" i="3"/>
  <c r="K115" i="3"/>
  <c r="K118" i="3"/>
  <c r="L140" i="3"/>
  <c r="L141" i="3"/>
  <c r="K122" i="3"/>
  <c r="T143" i="3"/>
  <c r="F135" i="3"/>
  <c r="H117" i="3"/>
  <c r="K135" i="3"/>
  <c r="N117" i="3"/>
  <c r="G113" i="3"/>
  <c r="H113" i="3"/>
  <c r="F139" i="3"/>
  <c r="F42" i="3"/>
  <c r="F150" i="3"/>
  <c r="F120" i="3"/>
  <c r="F128" i="3"/>
  <c r="G142" i="3"/>
  <c r="F125" i="3"/>
  <c r="G148" i="3"/>
  <c r="F127" i="3"/>
  <c r="G147" i="3"/>
  <c r="G149" i="3"/>
  <c r="F123" i="3"/>
  <c r="G145" i="3"/>
  <c r="F126" i="3"/>
  <c r="F124" i="3"/>
  <c r="G146" i="3"/>
  <c r="F118" i="3"/>
  <c r="G138" i="3"/>
  <c r="G141" i="3"/>
  <c r="F122" i="3"/>
  <c r="F116" i="3"/>
  <c r="G137" i="3"/>
  <c r="F114" i="3"/>
  <c r="F119" i="3"/>
  <c r="G144" i="3"/>
  <c r="G140" i="3"/>
  <c r="G136" i="3"/>
  <c r="F115" i="3"/>
  <c r="J135" i="3"/>
  <c r="I143" i="3"/>
  <c r="J139" i="3"/>
  <c r="M121" i="3"/>
  <c r="M117" i="3"/>
  <c r="L121" i="3"/>
  <c r="G135" i="3"/>
  <c r="J42" i="3"/>
  <c r="K142" i="3"/>
  <c r="J150" i="3"/>
  <c r="J120" i="3"/>
  <c r="J128" i="3"/>
  <c r="J126" i="3"/>
  <c r="J127" i="3"/>
  <c r="K149" i="3"/>
  <c r="K148" i="3"/>
  <c r="J123" i="3"/>
  <c r="K145" i="3"/>
  <c r="J125" i="3"/>
  <c r="K147" i="3"/>
  <c r="J124" i="3"/>
  <c r="K146" i="3"/>
  <c r="K136" i="3"/>
  <c r="J115" i="3"/>
  <c r="K138" i="3"/>
  <c r="J118" i="3"/>
  <c r="J114" i="3"/>
  <c r="K141" i="3"/>
  <c r="J122" i="3"/>
  <c r="J119" i="3"/>
  <c r="K137" i="3"/>
  <c r="J116" i="3"/>
  <c r="K140" i="3"/>
  <c r="K144" i="3"/>
  <c r="U41" i="3"/>
  <c r="U135" i="3"/>
  <c r="P42" i="3"/>
  <c r="P150" i="3"/>
  <c r="P120" i="3"/>
  <c r="P128" i="3"/>
  <c r="Q142" i="3"/>
  <c r="P126" i="3"/>
  <c r="Q148" i="3"/>
  <c r="P123" i="3"/>
  <c r="Q145" i="3"/>
  <c r="P127" i="3"/>
  <c r="Q149" i="3"/>
  <c r="P125" i="3"/>
  <c r="Q147" i="3"/>
  <c r="P124" i="3"/>
  <c r="Q146" i="3"/>
  <c r="Q144" i="3"/>
  <c r="Q136" i="3"/>
  <c r="P122" i="3"/>
  <c r="P118" i="3"/>
  <c r="Q138" i="3"/>
  <c r="Q141" i="3"/>
  <c r="P114" i="3"/>
  <c r="P116" i="3"/>
  <c r="P119" i="3"/>
  <c r="P115" i="3"/>
  <c r="Q137" i="3"/>
  <c r="Q140" i="3"/>
  <c r="Q143" i="3"/>
  <c r="T42" i="3"/>
  <c r="T150" i="3"/>
  <c r="T120" i="3"/>
  <c r="T128" i="3"/>
  <c r="U142" i="3"/>
  <c r="T126" i="3"/>
  <c r="U148" i="3"/>
  <c r="U149" i="3"/>
  <c r="T127" i="3"/>
  <c r="T123" i="3"/>
  <c r="U145" i="3"/>
  <c r="T125" i="3"/>
  <c r="T124" i="3"/>
  <c r="U146" i="3"/>
  <c r="U140" i="3"/>
  <c r="T119" i="3"/>
  <c r="U144" i="3"/>
  <c r="T118" i="3"/>
  <c r="U136" i="3"/>
  <c r="U138" i="3"/>
  <c r="T115" i="3"/>
  <c r="U141" i="3"/>
  <c r="U147" i="3"/>
  <c r="T122" i="3"/>
  <c r="U137" i="3"/>
  <c r="T114" i="3"/>
  <c r="T116" i="3"/>
  <c r="Q121" i="3"/>
  <c r="J113" i="3"/>
  <c r="M135" i="3"/>
  <c r="J117" i="3"/>
  <c r="M143" i="3"/>
  <c r="M139" i="3"/>
  <c r="L143" i="3"/>
  <c r="P121" i="3"/>
  <c r="L113" i="3"/>
  <c r="S42" i="3"/>
  <c r="S150" i="3"/>
  <c r="S120" i="3"/>
  <c r="S128" i="3"/>
  <c r="T142" i="3"/>
  <c r="S126" i="3"/>
  <c r="T148" i="3"/>
  <c r="S123" i="3"/>
  <c r="T145" i="3"/>
  <c r="S125" i="3"/>
  <c r="T147" i="3"/>
  <c r="S127" i="3"/>
  <c r="T149" i="3"/>
  <c r="T146" i="3"/>
  <c r="S124" i="3"/>
  <c r="T140" i="3"/>
  <c r="T141" i="3"/>
  <c r="S122" i="3"/>
  <c r="T137" i="3"/>
  <c r="S114" i="3"/>
  <c r="S116" i="3"/>
  <c r="T144" i="3"/>
  <c r="S119" i="3"/>
  <c r="T136" i="3"/>
  <c r="T138" i="3"/>
  <c r="S115" i="3"/>
  <c r="S118" i="3"/>
  <c r="E42" i="3"/>
  <c r="E150" i="3"/>
  <c r="E120" i="3"/>
  <c r="E128" i="3"/>
  <c r="F142" i="3"/>
  <c r="E126" i="3"/>
  <c r="F148" i="3"/>
  <c r="E127" i="3"/>
  <c r="F149" i="3"/>
  <c r="E123" i="3"/>
  <c r="F145" i="3"/>
  <c r="E125" i="3"/>
  <c r="F147" i="3"/>
  <c r="E124" i="3"/>
  <c r="F146" i="3"/>
  <c r="E119" i="3"/>
  <c r="F144" i="3"/>
  <c r="F138" i="3"/>
  <c r="F140" i="3"/>
  <c r="F136" i="3"/>
  <c r="E115" i="3"/>
  <c r="E118" i="3"/>
  <c r="F141" i="3"/>
  <c r="E122" i="3"/>
  <c r="F137" i="3"/>
  <c r="E114" i="3"/>
  <c r="E116" i="3"/>
  <c r="M42" i="3"/>
  <c r="M150" i="3"/>
  <c r="M120" i="3"/>
  <c r="M128" i="3"/>
  <c r="N142" i="3"/>
  <c r="M127" i="3"/>
  <c r="N149" i="3"/>
  <c r="M125" i="3"/>
  <c r="N147" i="3"/>
  <c r="N148" i="3"/>
  <c r="M126" i="3"/>
  <c r="M123" i="3"/>
  <c r="N145" i="3"/>
  <c r="M124" i="3"/>
  <c r="N146" i="3"/>
  <c r="N137" i="3"/>
  <c r="M114" i="3"/>
  <c r="M116" i="3"/>
  <c r="M119" i="3"/>
  <c r="N144" i="3"/>
  <c r="N138" i="3"/>
  <c r="N140" i="3"/>
  <c r="N136" i="3"/>
  <c r="M115" i="3"/>
  <c r="M118" i="3"/>
  <c r="N141" i="3"/>
  <c r="M122" i="3"/>
  <c r="I42" i="3"/>
  <c r="J142" i="3"/>
  <c r="I150" i="3"/>
  <c r="I120" i="3"/>
  <c r="I128" i="3"/>
  <c r="I127" i="3"/>
  <c r="J149" i="3"/>
  <c r="I125" i="3"/>
  <c r="J147" i="3"/>
  <c r="I126" i="3"/>
  <c r="J148" i="3"/>
  <c r="I123" i="3"/>
  <c r="J145" i="3"/>
  <c r="I124" i="3"/>
  <c r="J146" i="3"/>
  <c r="I116" i="3"/>
  <c r="I119" i="3"/>
  <c r="J137" i="3"/>
  <c r="J140" i="3"/>
  <c r="J136" i="3"/>
  <c r="J141" i="3"/>
  <c r="J144" i="3"/>
  <c r="I115" i="3"/>
  <c r="I118" i="3"/>
  <c r="J138" i="3"/>
  <c r="I122" i="3"/>
  <c r="I114" i="3"/>
  <c r="H121" i="3"/>
  <c r="Q42" i="3"/>
  <c r="R142" i="3"/>
  <c r="Q150" i="3"/>
  <c r="Q120" i="3"/>
  <c r="Q128" i="3"/>
  <c r="Q126" i="3"/>
  <c r="R148" i="3"/>
  <c r="Q123" i="3"/>
  <c r="R145" i="3"/>
  <c r="R147" i="3"/>
  <c r="Q127" i="3"/>
  <c r="R149" i="3"/>
  <c r="Q125" i="3"/>
  <c r="Q124" i="3"/>
  <c r="R146" i="3"/>
  <c r="Q122" i="3"/>
  <c r="Q114" i="3"/>
  <c r="Q116" i="3"/>
  <c r="Q119" i="3"/>
  <c r="R137" i="3"/>
  <c r="R140" i="3"/>
  <c r="R136" i="3"/>
  <c r="R141" i="3"/>
  <c r="R144" i="3"/>
  <c r="Q115" i="3"/>
  <c r="Q118" i="3"/>
  <c r="R138" i="3"/>
  <c r="D42" i="3"/>
  <c r="D120" i="3"/>
  <c r="D128" i="3"/>
  <c r="E142" i="3"/>
  <c r="E148" i="3"/>
  <c r="D125" i="3"/>
  <c r="E147" i="3"/>
  <c r="D127" i="3"/>
  <c r="E149" i="3"/>
  <c r="D126" i="3"/>
  <c r="D123" i="3"/>
  <c r="E145" i="3"/>
  <c r="E146" i="3"/>
  <c r="D124" i="3"/>
  <c r="D122" i="3"/>
  <c r="E141" i="3"/>
  <c r="D114" i="3"/>
  <c r="E137" i="3"/>
  <c r="D116" i="3"/>
  <c r="D119" i="3"/>
  <c r="E144" i="3"/>
  <c r="D118" i="3"/>
  <c r="E140" i="3"/>
  <c r="E136" i="3"/>
  <c r="D115" i="3"/>
  <c r="E138" i="3"/>
  <c r="H143" i="3"/>
  <c r="N42" i="3"/>
  <c r="N150" i="3"/>
  <c r="N120" i="3"/>
  <c r="N128" i="3"/>
  <c r="O142" i="3"/>
  <c r="N126" i="3"/>
  <c r="O147" i="3"/>
  <c r="N127" i="3"/>
  <c r="O148" i="3"/>
  <c r="O149" i="3"/>
  <c r="N125" i="3"/>
  <c r="N123" i="3"/>
  <c r="O145" i="3"/>
  <c r="N124" i="3"/>
  <c r="O146" i="3"/>
  <c r="O136" i="3"/>
  <c r="N115" i="3"/>
  <c r="N118" i="3"/>
  <c r="O138" i="3"/>
  <c r="O141" i="3"/>
  <c r="N122" i="3"/>
  <c r="N116" i="3"/>
  <c r="O137" i="3"/>
  <c r="N114" i="3"/>
  <c r="N119" i="3"/>
  <c r="O144" i="3"/>
  <c r="O140" i="3"/>
  <c r="O42" i="3"/>
  <c r="O150" i="3"/>
  <c r="O120" i="3"/>
  <c r="O128" i="3"/>
  <c r="P142" i="3"/>
  <c r="O126" i="3"/>
  <c r="P148" i="3"/>
  <c r="P145" i="3"/>
  <c r="O123" i="3"/>
  <c r="O127" i="3"/>
  <c r="O125" i="3"/>
  <c r="P149" i="3"/>
  <c r="P147" i="3"/>
  <c r="O124" i="3"/>
  <c r="P146" i="3"/>
  <c r="P144" i="3"/>
  <c r="O114" i="3"/>
  <c r="O116" i="3"/>
  <c r="O119" i="3"/>
  <c r="P140" i="3"/>
  <c r="P136" i="3"/>
  <c r="O115" i="3"/>
  <c r="O118" i="3"/>
  <c r="P138" i="3"/>
  <c r="P141" i="3"/>
  <c r="O122" i="3"/>
  <c r="P137" i="3"/>
  <c r="E117" i="3"/>
  <c r="I135" i="3"/>
  <c r="F121" i="3"/>
  <c r="T113" i="3"/>
  <c r="S121" i="3"/>
  <c r="G139" i="3"/>
  <c r="E121" i="3"/>
  <c r="L117" i="3"/>
  <c r="S113" i="3"/>
  <c r="G121" i="3"/>
  <c r="Q135" i="3"/>
  <c r="N121" i="3"/>
  <c r="R113" i="3"/>
  <c r="P143" i="3"/>
  <c r="U7" i="1"/>
  <c r="U9" i="1" s="1"/>
  <c r="U5" i="3"/>
  <c r="U13" i="3"/>
  <c r="U113" i="3" l="1"/>
  <c r="U43" i="3"/>
  <c r="U42" i="3"/>
  <c r="U150" i="3"/>
  <c r="U128" i="3"/>
  <c r="U120" i="3"/>
  <c r="U126" i="3"/>
  <c r="U123" i="3"/>
  <c r="U127" i="3"/>
  <c r="U124" i="3"/>
  <c r="U118" i="3"/>
  <c r="U122" i="3"/>
  <c r="U114" i="3"/>
  <c r="U116" i="3"/>
  <c r="U119" i="3"/>
  <c r="U125" i="3"/>
  <c r="U115" i="3"/>
  <c r="U121" i="3"/>
  <c r="U117" i="3"/>
  <c r="U9" i="3"/>
  <c r="U20" i="3" s="1"/>
  <c r="U21" i="3" s="1"/>
  <c r="T13" i="3" l="1"/>
  <c r="T7" i="1" l="1"/>
  <c r="T9" i="1" s="1"/>
  <c r="T9" i="3" l="1"/>
  <c r="T5" i="3"/>
  <c r="T20" i="3" l="1"/>
  <c r="T21" i="3" s="1"/>
  <c r="S7" i="1"/>
  <c r="S9" i="1" s="1"/>
  <c r="S13" i="3"/>
  <c r="S9" i="3" l="1"/>
  <c r="S5" i="3"/>
  <c r="S20" i="3" l="1"/>
  <c r="S21" i="3" s="1"/>
  <c r="R13" i="3"/>
  <c r="R7" i="1"/>
  <c r="R9" i="1" s="1"/>
  <c r="R9" i="3" l="1"/>
  <c r="R5" i="3"/>
  <c r="R20" i="3" l="1"/>
  <c r="R21" i="3" s="1"/>
  <c r="Q7" i="1"/>
  <c r="Q9" i="1" s="1"/>
  <c r="Q13" i="3"/>
  <c r="Q9" i="3" l="1"/>
  <c r="Q5" i="3"/>
  <c r="Q20" i="3" l="1"/>
  <c r="Q21" i="3" s="1"/>
  <c r="P7" i="1"/>
  <c r="P9" i="1" s="1"/>
  <c r="P13" i="3"/>
  <c r="P9" i="3" l="1"/>
  <c r="P5" i="3"/>
  <c r="P20" i="3" l="1"/>
  <c r="P21" i="3" s="1"/>
  <c r="O7" i="1"/>
  <c r="O9" i="1" s="1"/>
  <c r="O13" i="3"/>
  <c r="O9" i="3"/>
  <c r="O5" i="3" l="1"/>
  <c r="O20" i="3" s="1"/>
  <c r="O21" i="3" s="1"/>
  <c r="N7" i="1" l="1"/>
  <c r="N9" i="1" s="1"/>
  <c r="N13" i="3"/>
  <c r="N9" i="3" l="1"/>
  <c r="N5" i="3"/>
  <c r="N20" i="3" l="1"/>
  <c r="N21" i="3" s="1"/>
  <c r="M13" i="3" l="1"/>
  <c r="M9" i="3"/>
  <c r="M7" i="1"/>
  <c r="M9" i="1" s="1"/>
  <c r="M5" i="3" l="1"/>
  <c r="M20" i="3" s="1"/>
  <c r="M21" i="3" s="1"/>
  <c r="L13" i="3" l="1"/>
  <c r="L7" i="1"/>
  <c r="L9" i="1" s="1"/>
  <c r="L9" i="3" l="1"/>
  <c r="L5" i="3"/>
  <c r="L20" i="3" l="1"/>
  <c r="L21" i="3" s="1"/>
  <c r="K7" i="1"/>
  <c r="K9" i="1" s="1"/>
  <c r="K13" i="3"/>
  <c r="K9" i="3"/>
  <c r="K5" i="3" l="1"/>
  <c r="K20" i="3" s="1"/>
  <c r="K21" i="3" s="1"/>
  <c r="J7" i="1" l="1"/>
  <c r="J9" i="1" s="1"/>
  <c r="J13" i="3"/>
  <c r="J9" i="3" l="1"/>
  <c r="J5" i="3"/>
  <c r="J20" i="3" l="1"/>
  <c r="J21" i="3" s="1"/>
  <c r="I7" i="1"/>
  <c r="I9" i="1" s="1"/>
  <c r="I13" i="3"/>
  <c r="I9" i="3" l="1"/>
  <c r="I5" i="3"/>
  <c r="I20" i="3" l="1"/>
  <c r="I21" i="3" s="1"/>
  <c r="H13" i="3"/>
  <c r="H7" i="1"/>
  <c r="H9" i="1" s="1"/>
  <c r="H9" i="3" l="1"/>
  <c r="H5" i="3"/>
  <c r="H20" i="3" l="1"/>
  <c r="H21" i="3" s="1"/>
  <c r="G7" i="1"/>
  <c r="G9" i="1" s="1"/>
  <c r="G13" i="3"/>
  <c r="G9" i="3" l="1"/>
  <c r="G5" i="3"/>
  <c r="G20" i="3" s="1"/>
  <c r="G21" i="3" s="1"/>
  <c r="F9" i="3" l="1"/>
  <c r="F7" i="1"/>
  <c r="F9" i="1" s="1"/>
  <c r="F13" i="3"/>
  <c r="F5" i="3" l="1"/>
  <c r="F20" i="3" s="1"/>
  <c r="F21" i="3" s="1"/>
  <c r="E7" i="1" l="1"/>
  <c r="E9" i="1" s="1"/>
  <c r="E13" i="3"/>
  <c r="E9" i="3" l="1"/>
  <c r="E5" i="3"/>
  <c r="E20" i="3" l="1"/>
  <c r="E21" i="3" s="1"/>
  <c r="D9" i="3" l="1"/>
  <c r="D73" i="3" s="1"/>
  <c r="D13" i="3"/>
  <c r="D7" i="1"/>
  <c r="D9" i="1" s="1"/>
  <c r="D77" i="3" l="1"/>
  <c r="D5" i="3"/>
  <c r="D20" i="3" l="1"/>
  <c r="D69" i="3"/>
  <c r="J67" i="5"/>
  <c r="K67" i="5"/>
  <c r="R67" i="5"/>
  <c r="S67" i="5"/>
  <c r="D67" i="5"/>
  <c r="E67" i="5"/>
  <c r="F67" i="5"/>
  <c r="L67" i="5"/>
  <c r="M67" i="5"/>
  <c r="N67" i="5"/>
  <c r="T67" i="5"/>
  <c r="I67" i="5"/>
  <c r="Q67" i="5"/>
  <c r="G67" i="5"/>
  <c r="H67" i="5"/>
  <c r="O67" i="5"/>
  <c r="P67" i="5"/>
  <c r="U67" i="5"/>
  <c r="D84" i="3" l="1"/>
  <c r="D21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E134" i="3"/>
  <c r="F134" i="3" s="1"/>
  <c r="G134" i="3" s="1"/>
  <c r="H134" i="3" s="1"/>
  <c r="I134" i="3" s="1"/>
  <c r="J134" i="3" s="1"/>
  <c r="K134" i="3" s="1"/>
  <c r="L134" i="3" s="1"/>
  <c r="M134" i="3" s="1"/>
  <c r="N134" i="3" s="1"/>
  <c r="O134" i="3" s="1"/>
  <c r="P134" i="3" s="1"/>
  <c r="Q134" i="3" s="1"/>
  <c r="R134" i="3" s="1"/>
  <c r="S134" i="3" s="1"/>
  <c r="T134" i="3" s="1"/>
  <c r="U134" i="3" s="1"/>
  <c r="V134" i="3" s="1"/>
  <c r="W134" i="3" s="1"/>
  <c r="X134" i="3" s="1"/>
  <c r="Y134" i="3" s="1"/>
  <c r="E112" i="3"/>
  <c r="F112" i="3" s="1"/>
  <c r="G112" i="3" s="1"/>
  <c r="H112" i="3" s="1"/>
  <c r="I112" i="3" s="1"/>
  <c r="J112" i="3" s="1"/>
  <c r="K112" i="3" s="1"/>
  <c r="L112" i="3" s="1"/>
  <c r="M112" i="3" s="1"/>
  <c r="N112" i="3" s="1"/>
  <c r="O112" i="3" s="1"/>
  <c r="P112" i="3" s="1"/>
  <c r="Q112" i="3" s="1"/>
  <c r="R112" i="3" s="1"/>
  <c r="S112" i="3" s="1"/>
  <c r="T112" i="3" s="1"/>
  <c r="U112" i="3" s="1"/>
  <c r="V112" i="3" s="1"/>
  <c r="W112" i="3" s="1"/>
  <c r="X112" i="3" s="1"/>
  <c r="Y112" i="3" s="1"/>
  <c r="V215" i="5"/>
  <c r="V216" i="5"/>
  <c r="V217" i="5"/>
  <c r="V218" i="5"/>
  <c r="V219" i="5"/>
  <c r="V220" i="5"/>
  <c r="V221" i="5"/>
  <c r="V222" i="5"/>
  <c r="V223" i="5"/>
  <c r="V224" i="5"/>
  <c r="V225" i="5"/>
  <c r="V226" i="5"/>
  <c r="V227" i="5"/>
  <c r="V228" i="5"/>
  <c r="V229" i="5"/>
  <c r="V230" i="5"/>
  <c r="V231" i="5"/>
  <c r="V232" i="5"/>
  <c r="V233" i="5"/>
  <c r="V234" i="5"/>
  <c r="V235" i="5"/>
  <c r="V236" i="5"/>
  <c r="V237" i="5"/>
  <c r="V238" i="5"/>
  <c r="V239" i="5"/>
  <c r="V240" i="5"/>
  <c r="V241" i="5"/>
  <c r="V244" i="5"/>
  <c r="D244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E214" i="5"/>
  <c r="F214" i="5" s="1"/>
  <c r="G214" i="5" s="1"/>
  <c r="H214" i="5" s="1"/>
  <c r="I214" i="5" s="1"/>
  <c r="J214" i="5" s="1"/>
  <c r="K214" i="5" s="1"/>
  <c r="L214" i="5" s="1"/>
  <c r="M214" i="5" s="1"/>
  <c r="N214" i="5" s="1"/>
  <c r="O214" i="5" s="1"/>
  <c r="P214" i="5" s="1"/>
  <c r="Q214" i="5" s="1"/>
  <c r="R214" i="5" s="1"/>
  <c r="S214" i="5" s="1"/>
  <c r="T214" i="5" s="1"/>
  <c r="U214" i="5" s="1"/>
  <c r="V214" i="5" s="1"/>
  <c r="W214" i="5" s="1"/>
  <c r="X214" i="5" s="1"/>
  <c r="Y214" i="5" s="1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U139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D104" i="5"/>
  <c r="D174" i="5" s="1"/>
  <c r="X69" i="5"/>
  <c r="Y104" i="5" s="1"/>
  <c r="W69" i="5"/>
  <c r="V69" i="5"/>
  <c r="V104" i="5" s="1"/>
  <c r="S104" i="5"/>
  <c r="V34" i="5"/>
  <c r="W34" i="5"/>
  <c r="X34" i="5"/>
  <c r="T139" i="5"/>
  <c r="S139" i="5"/>
  <c r="V209" i="5"/>
  <c r="V206" i="5"/>
  <c r="V205" i="5"/>
  <c r="V204" i="5"/>
  <c r="V203" i="5"/>
  <c r="V202" i="5"/>
  <c r="V201" i="5"/>
  <c r="V200" i="5"/>
  <c r="V199" i="5"/>
  <c r="V198" i="5"/>
  <c r="V197" i="5"/>
  <c r="V196" i="5"/>
  <c r="V195" i="5"/>
  <c r="V194" i="5"/>
  <c r="V193" i="5"/>
  <c r="V192" i="5"/>
  <c r="V191" i="5"/>
  <c r="V190" i="5"/>
  <c r="V189" i="5"/>
  <c r="V188" i="5"/>
  <c r="V187" i="5"/>
  <c r="V186" i="5"/>
  <c r="V185" i="5"/>
  <c r="V184" i="5"/>
  <c r="V183" i="5"/>
  <c r="V182" i="5"/>
  <c r="V181" i="5"/>
  <c r="V180" i="5"/>
  <c r="W209" i="5"/>
  <c r="X209" i="5"/>
  <c r="W180" i="5"/>
  <c r="W181" i="5"/>
  <c r="W182" i="5"/>
  <c r="W183" i="5"/>
  <c r="W184" i="5"/>
  <c r="W185" i="5"/>
  <c r="W186" i="5"/>
  <c r="W187" i="5"/>
  <c r="W188" i="5"/>
  <c r="W189" i="5"/>
  <c r="W190" i="5"/>
  <c r="W191" i="5"/>
  <c r="W192" i="5"/>
  <c r="W193" i="5"/>
  <c r="W194" i="5"/>
  <c r="W195" i="5"/>
  <c r="W196" i="5"/>
  <c r="W197" i="5"/>
  <c r="W198" i="5"/>
  <c r="W199" i="5"/>
  <c r="W200" i="5"/>
  <c r="W201" i="5"/>
  <c r="W202" i="5"/>
  <c r="W203" i="5"/>
  <c r="W204" i="5"/>
  <c r="W205" i="5"/>
  <c r="W206" i="5"/>
  <c r="X206" i="5"/>
  <c r="X205" i="5"/>
  <c r="X204" i="5"/>
  <c r="X203" i="5"/>
  <c r="X202" i="5"/>
  <c r="X201" i="5"/>
  <c r="X200" i="5"/>
  <c r="X199" i="5"/>
  <c r="X198" i="5"/>
  <c r="X197" i="5"/>
  <c r="X196" i="5"/>
  <c r="X195" i="5"/>
  <c r="X194" i="5"/>
  <c r="X193" i="5"/>
  <c r="X192" i="5"/>
  <c r="X191" i="5"/>
  <c r="X190" i="5"/>
  <c r="X189" i="5"/>
  <c r="X188" i="5"/>
  <c r="X187" i="5"/>
  <c r="X186" i="5"/>
  <c r="X185" i="5"/>
  <c r="X184" i="5"/>
  <c r="X183" i="5"/>
  <c r="X182" i="5"/>
  <c r="X181" i="5"/>
  <c r="X180" i="5"/>
  <c r="X172" i="5"/>
  <c r="Y207" i="5" s="1"/>
  <c r="X66" i="5"/>
  <c r="Y101" i="5" s="1"/>
  <c r="X65" i="5"/>
  <c r="Y100" i="5" s="1"/>
  <c r="X64" i="5"/>
  <c r="Y99" i="5" s="1"/>
  <c r="X63" i="5"/>
  <c r="Y98" i="5" s="1"/>
  <c r="X62" i="5"/>
  <c r="Y97" i="5" s="1"/>
  <c r="X61" i="5"/>
  <c r="Y96" i="5" s="1"/>
  <c r="X60" i="5"/>
  <c r="Y95" i="5" s="1"/>
  <c r="X59" i="5"/>
  <c r="Y94" i="5" s="1"/>
  <c r="X58" i="5"/>
  <c r="Y93" i="5" s="1"/>
  <c r="X57" i="5"/>
  <c r="Y92" i="5" s="1"/>
  <c r="X56" i="5"/>
  <c r="Y91" i="5" s="1"/>
  <c r="X55" i="5"/>
  <c r="Y90" i="5" s="1"/>
  <c r="X54" i="5"/>
  <c r="Y89" i="5" s="1"/>
  <c r="X53" i="5"/>
  <c r="Y88" i="5" s="1"/>
  <c r="X52" i="5"/>
  <c r="Y87" i="5" s="1"/>
  <c r="X51" i="5"/>
  <c r="Y86" i="5" s="1"/>
  <c r="X50" i="5"/>
  <c r="Y85" i="5" s="1"/>
  <c r="X49" i="5"/>
  <c r="Y84" i="5" s="1"/>
  <c r="X48" i="5"/>
  <c r="Y83" i="5" s="1"/>
  <c r="X47" i="5"/>
  <c r="Y82" i="5" s="1"/>
  <c r="X46" i="5"/>
  <c r="Y81" i="5" s="1"/>
  <c r="X45" i="5"/>
  <c r="Y80" i="5" s="1"/>
  <c r="X44" i="5"/>
  <c r="Y79" i="5" s="1"/>
  <c r="X43" i="5"/>
  <c r="Y78" i="5" s="1"/>
  <c r="X42" i="5"/>
  <c r="Y77" i="5" s="1"/>
  <c r="X41" i="5"/>
  <c r="Y76" i="5" s="1"/>
  <c r="X40" i="5"/>
  <c r="Y75" i="5" s="1"/>
  <c r="X30" i="5"/>
  <c r="X28" i="5"/>
  <c r="X27" i="5"/>
  <c r="X26" i="5"/>
  <c r="X25" i="5"/>
  <c r="X24" i="5"/>
  <c r="X23" i="5"/>
  <c r="X22" i="5"/>
  <c r="X21" i="5"/>
  <c r="X20" i="5"/>
  <c r="X19" i="5"/>
  <c r="X18" i="5"/>
  <c r="X17" i="5"/>
  <c r="X15" i="5"/>
  <c r="X14" i="5"/>
  <c r="X13" i="5"/>
  <c r="X12" i="5"/>
  <c r="X11" i="5"/>
  <c r="X9" i="5"/>
  <c r="X8" i="5"/>
  <c r="X7" i="5"/>
  <c r="X6" i="5"/>
  <c r="E179" i="5"/>
  <c r="F179" i="5" s="1"/>
  <c r="G179" i="5" s="1"/>
  <c r="H179" i="5" s="1"/>
  <c r="I179" i="5" s="1"/>
  <c r="J179" i="5" s="1"/>
  <c r="K179" i="5" s="1"/>
  <c r="L179" i="5" s="1"/>
  <c r="M179" i="5" s="1"/>
  <c r="N179" i="5" s="1"/>
  <c r="O179" i="5" s="1"/>
  <c r="P179" i="5" s="1"/>
  <c r="Q179" i="5" s="1"/>
  <c r="R179" i="5" s="1"/>
  <c r="S179" i="5" s="1"/>
  <c r="T179" i="5" s="1"/>
  <c r="U179" i="5" s="1"/>
  <c r="V179" i="5" s="1"/>
  <c r="W179" i="5" s="1"/>
  <c r="X179" i="5" s="1"/>
  <c r="Y179" i="5" s="1"/>
  <c r="D171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D76" i="5"/>
  <c r="D145" i="5" s="1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D77" i="5"/>
  <c r="D146" i="5" s="1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D78" i="5"/>
  <c r="D147" i="5" s="1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D79" i="5"/>
  <c r="D148" i="5" s="1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D80" i="5"/>
  <c r="D149" i="5" s="1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D81" i="5"/>
  <c r="D150" i="5" s="1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D82" i="5"/>
  <c r="D151" i="5" s="1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D83" i="5"/>
  <c r="D152" i="5" s="1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D84" i="5"/>
  <c r="D153" i="5" s="1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D85" i="5"/>
  <c r="D154" i="5" s="1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D86" i="5"/>
  <c r="D155" i="5" s="1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D87" i="5"/>
  <c r="D156" i="5" s="1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D88" i="5"/>
  <c r="D157" i="5" s="1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D89" i="5"/>
  <c r="D158" i="5" s="1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D90" i="5"/>
  <c r="D159" i="5" s="1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D91" i="5"/>
  <c r="D160" i="5" s="1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D92" i="5"/>
  <c r="D161" i="5" s="1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D93" i="5"/>
  <c r="D162" i="5" s="1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D94" i="5"/>
  <c r="D163" i="5" s="1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D95" i="5"/>
  <c r="D164" i="5" s="1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D96" i="5"/>
  <c r="D165" i="5" s="1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D97" i="5"/>
  <c r="D166" i="5" s="1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D98" i="5"/>
  <c r="D167" i="5" s="1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D99" i="5"/>
  <c r="D168" i="5" s="1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D100" i="5"/>
  <c r="D169" i="5" s="1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D101" i="5"/>
  <c r="D170" i="5" s="1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W66" i="5"/>
  <c r="V66" i="5"/>
  <c r="V101" i="5" s="1"/>
  <c r="W65" i="5"/>
  <c r="V65" i="5"/>
  <c r="V100" i="5" s="1"/>
  <c r="W64" i="5"/>
  <c r="V64" i="5"/>
  <c r="V99" i="5" s="1"/>
  <c r="W63" i="5"/>
  <c r="V63" i="5"/>
  <c r="V98" i="5" s="1"/>
  <c r="W62" i="5"/>
  <c r="V62" i="5"/>
  <c r="V97" i="5" s="1"/>
  <c r="W61" i="5"/>
  <c r="V61" i="5"/>
  <c r="V96" i="5" s="1"/>
  <c r="W60" i="5"/>
  <c r="V60" i="5"/>
  <c r="V95" i="5" s="1"/>
  <c r="W59" i="5"/>
  <c r="V59" i="5"/>
  <c r="V94" i="5" s="1"/>
  <c r="W58" i="5"/>
  <c r="V58" i="5"/>
  <c r="V93" i="5" s="1"/>
  <c r="W57" i="5"/>
  <c r="V57" i="5"/>
  <c r="V92" i="5" s="1"/>
  <c r="W56" i="5"/>
  <c r="V56" i="5"/>
  <c r="V91" i="5" s="1"/>
  <c r="W55" i="5"/>
  <c r="V55" i="5"/>
  <c r="V90" i="5" s="1"/>
  <c r="W54" i="5"/>
  <c r="V54" i="5"/>
  <c r="V89" i="5" s="1"/>
  <c r="W53" i="5"/>
  <c r="V53" i="5"/>
  <c r="V88" i="5" s="1"/>
  <c r="W52" i="5"/>
  <c r="V52" i="5"/>
  <c r="V87" i="5" s="1"/>
  <c r="W51" i="5"/>
  <c r="V51" i="5"/>
  <c r="V86" i="5" s="1"/>
  <c r="W50" i="5"/>
  <c r="V50" i="5"/>
  <c r="V85" i="5" s="1"/>
  <c r="W49" i="5"/>
  <c r="V49" i="5"/>
  <c r="V84" i="5" s="1"/>
  <c r="W48" i="5"/>
  <c r="V48" i="5"/>
  <c r="V83" i="5" s="1"/>
  <c r="W47" i="5"/>
  <c r="V47" i="5"/>
  <c r="V82" i="5" s="1"/>
  <c r="W46" i="5"/>
  <c r="V46" i="5"/>
  <c r="W45" i="5"/>
  <c r="V45" i="5"/>
  <c r="V80" i="5" s="1"/>
  <c r="W44" i="5"/>
  <c r="V44" i="5"/>
  <c r="V79" i="5" s="1"/>
  <c r="W43" i="5"/>
  <c r="V43" i="5"/>
  <c r="V78" i="5" s="1"/>
  <c r="W42" i="5"/>
  <c r="V42" i="5"/>
  <c r="V77" i="5" s="1"/>
  <c r="W41" i="5"/>
  <c r="V41" i="5"/>
  <c r="V76" i="5" s="1"/>
  <c r="W40" i="5"/>
  <c r="V40" i="5"/>
  <c r="V75" i="5" s="1"/>
  <c r="W30" i="5"/>
  <c r="V30" i="5"/>
  <c r="W28" i="5"/>
  <c r="V28" i="5"/>
  <c r="W27" i="5"/>
  <c r="V27" i="5"/>
  <c r="W26" i="5"/>
  <c r="V26" i="5"/>
  <c r="W25" i="5"/>
  <c r="V25" i="5"/>
  <c r="W24" i="5"/>
  <c r="V24" i="5"/>
  <c r="W23" i="5"/>
  <c r="V23" i="5"/>
  <c r="W22" i="5"/>
  <c r="V22" i="5"/>
  <c r="W21" i="5"/>
  <c r="V21" i="5"/>
  <c r="W20" i="5"/>
  <c r="V20" i="5"/>
  <c r="W19" i="5"/>
  <c r="V19" i="5"/>
  <c r="W18" i="5"/>
  <c r="V18" i="5"/>
  <c r="W17" i="5"/>
  <c r="V17" i="5"/>
  <c r="W15" i="5"/>
  <c r="W120" i="5" s="1"/>
  <c r="V15" i="5"/>
  <c r="W14" i="5"/>
  <c r="W119" i="5" s="1"/>
  <c r="W13" i="5"/>
  <c r="V13" i="5"/>
  <c r="W12" i="5"/>
  <c r="V12" i="5"/>
  <c r="W11" i="5"/>
  <c r="V11" i="5"/>
  <c r="W9" i="5"/>
  <c r="V9" i="5"/>
  <c r="W8" i="5"/>
  <c r="V8" i="5"/>
  <c r="W7" i="5"/>
  <c r="V7" i="5"/>
  <c r="W6" i="5"/>
  <c r="V6" i="5"/>
  <c r="W172" i="5"/>
  <c r="W207" i="5" s="1"/>
  <c r="W242" i="5" s="1"/>
  <c r="E144" i="5"/>
  <c r="F144" i="5" s="1"/>
  <c r="G144" i="5" s="1"/>
  <c r="H144" i="5" s="1"/>
  <c r="I144" i="5" s="1"/>
  <c r="J144" i="5" s="1"/>
  <c r="K144" i="5" s="1"/>
  <c r="L144" i="5" s="1"/>
  <c r="M144" i="5" s="1"/>
  <c r="N144" i="5" s="1"/>
  <c r="O144" i="5" s="1"/>
  <c r="P144" i="5" s="1"/>
  <c r="Q144" i="5" s="1"/>
  <c r="R144" i="5" s="1"/>
  <c r="S144" i="5" s="1"/>
  <c r="T144" i="5" s="1"/>
  <c r="U144" i="5" s="1"/>
  <c r="V144" i="5" s="1"/>
  <c r="W144" i="5" s="1"/>
  <c r="X144" i="5" s="1"/>
  <c r="Y144" i="5" s="1"/>
  <c r="E109" i="5"/>
  <c r="F109" i="5" s="1"/>
  <c r="G109" i="5" s="1"/>
  <c r="H109" i="5" s="1"/>
  <c r="I109" i="5" s="1"/>
  <c r="J109" i="5" s="1"/>
  <c r="K109" i="5" s="1"/>
  <c r="L109" i="5" s="1"/>
  <c r="M109" i="5" s="1"/>
  <c r="N109" i="5" s="1"/>
  <c r="O109" i="5" s="1"/>
  <c r="P109" i="5" s="1"/>
  <c r="Q109" i="5" s="1"/>
  <c r="R109" i="5" s="1"/>
  <c r="S109" i="5" s="1"/>
  <c r="T109" i="5" s="1"/>
  <c r="U109" i="5" s="1"/>
  <c r="V109" i="5" s="1"/>
  <c r="W109" i="5" s="1"/>
  <c r="X109" i="5" s="1"/>
  <c r="Y109" i="5" s="1"/>
  <c r="E74" i="5"/>
  <c r="F74" i="5" s="1"/>
  <c r="G74" i="5" s="1"/>
  <c r="H74" i="5" s="1"/>
  <c r="I74" i="5" s="1"/>
  <c r="J74" i="5" s="1"/>
  <c r="K74" i="5" s="1"/>
  <c r="L74" i="5" s="1"/>
  <c r="M74" i="5" s="1"/>
  <c r="N74" i="5" s="1"/>
  <c r="O74" i="5" s="1"/>
  <c r="P74" i="5" s="1"/>
  <c r="Q74" i="5" s="1"/>
  <c r="R74" i="5" s="1"/>
  <c r="S74" i="5" s="1"/>
  <c r="T74" i="5" s="1"/>
  <c r="U74" i="5" s="1"/>
  <c r="V74" i="5" s="1"/>
  <c r="W74" i="5" s="1"/>
  <c r="X74" i="5" s="1"/>
  <c r="Y74" i="5" s="1"/>
  <c r="E39" i="5"/>
  <c r="F39" i="5" s="1"/>
  <c r="G39" i="5" s="1"/>
  <c r="H39" i="5" s="1"/>
  <c r="I39" i="5" s="1"/>
  <c r="J39" i="5" s="1"/>
  <c r="K39" i="5" s="1"/>
  <c r="L39" i="5" s="1"/>
  <c r="M39" i="5" s="1"/>
  <c r="N39" i="5" s="1"/>
  <c r="O39" i="5" s="1"/>
  <c r="P39" i="5" s="1"/>
  <c r="Q39" i="5" s="1"/>
  <c r="R39" i="5" s="1"/>
  <c r="S39" i="5" s="1"/>
  <c r="T39" i="5" s="1"/>
  <c r="U39" i="5" s="1"/>
  <c r="V39" i="5" s="1"/>
  <c r="W39" i="5" s="1"/>
  <c r="X39" i="5" s="1"/>
  <c r="Y39" i="5" s="1"/>
  <c r="E4" i="5"/>
  <c r="F4" i="5" s="1"/>
  <c r="G4" i="5" s="1"/>
  <c r="H4" i="5" s="1"/>
  <c r="I4" i="5" s="1"/>
  <c r="J4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U4" i="5" s="1"/>
  <c r="V4" i="5" s="1"/>
  <c r="W4" i="5" s="1"/>
  <c r="X4" i="5" s="1"/>
  <c r="Y4" i="5" s="1"/>
  <c r="V118" i="5" l="1"/>
  <c r="V153" i="5" s="1"/>
  <c r="W116" i="5"/>
  <c r="W118" i="5"/>
  <c r="V119" i="5"/>
  <c r="V154" i="5" s="1"/>
  <c r="W117" i="5"/>
  <c r="V120" i="5"/>
  <c r="V155" i="5" s="1"/>
  <c r="W139" i="5"/>
  <c r="V117" i="5"/>
  <c r="V152" i="5" s="1"/>
  <c r="S171" i="5"/>
  <c r="K171" i="5"/>
  <c r="U170" i="5"/>
  <c r="M170" i="5"/>
  <c r="E170" i="5"/>
  <c r="O169" i="5"/>
  <c r="G169" i="5"/>
  <c r="Q168" i="5"/>
  <c r="I168" i="5"/>
  <c r="S167" i="5"/>
  <c r="K167" i="5"/>
  <c r="U166" i="5"/>
  <c r="M166" i="5"/>
  <c r="E166" i="5"/>
  <c r="O165" i="5"/>
  <c r="G165" i="5"/>
  <c r="Q164" i="5"/>
  <c r="I164" i="5"/>
  <c r="S163" i="5"/>
  <c r="K163" i="5"/>
  <c r="M162" i="5"/>
  <c r="E162" i="5"/>
  <c r="O161" i="5"/>
  <c r="G161" i="5"/>
  <c r="Q160" i="5"/>
  <c r="I160" i="5"/>
  <c r="S159" i="5"/>
  <c r="K159" i="5"/>
  <c r="U158" i="5"/>
  <c r="M158" i="5"/>
  <c r="E158" i="5"/>
  <c r="O157" i="5"/>
  <c r="G157" i="5"/>
  <c r="Q156" i="5"/>
  <c r="I156" i="5"/>
  <c r="S155" i="5"/>
  <c r="K155" i="5"/>
  <c r="U154" i="5"/>
  <c r="M154" i="5"/>
  <c r="E154" i="5"/>
  <c r="O153" i="5"/>
  <c r="G153" i="5"/>
  <c r="Q152" i="5"/>
  <c r="I152" i="5"/>
  <c r="S151" i="5"/>
  <c r="K151" i="5"/>
  <c r="U150" i="5"/>
  <c r="M150" i="5"/>
  <c r="E150" i="5"/>
  <c r="O149" i="5"/>
  <c r="G149" i="5"/>
  <c r="Q148" i="5"/>
  <c r="I148" i="5"/>
  <c r="S147" i="5"/>
  <c r="K147" i="5"/>
  <c r="U146" i="5"/>
  <c r="M146" i="5"/>
  <c r="E146" i="5"/>
  <c r="G174" i="5"/>
  <c r="O145" i="5"/>
  <c r="I174" i="5"/>
  <c r="J174" i="5"/>
  <c r="S174" i="5"/>
  <c r="G145" i="5"/>
  <c r="Q171" i="5"/>
  <c r="I171" i="5"/>
  <c r="S170" i="5"/>
  <c r="K170" i="5"/>
  <c r="U169" i="5"/>
  <c r="M169" i="5"/>
  <c r="E169" i="5"/>
  <c r="O168" i="5"/>
  <c r="G168" i="5"/>
  <c r="Q167" i="5"/>
  <c r="I167" i="5"/>
  <c r="S166" i="5"/>
  <c r="K166" i="5"/>
  <c r="U165" i="5"/>
  <c r="M165" i="5"/>
  <c r="E165" i="5"/>
  <c r="O164" i="5"/>
  <c r="G164" i="5"/>
  <c r="Q163" i="5"/>
  <c r="I163" i="5"/>
  <c r="S162" i="5"/>
  <c r="K162" i="5"/>
  <c r="U161" i="5"/>
  <c r="M161" i="5"/>
  <c r="E161" i="5"/>
  <c r="O160" i="5"/>
  <c r="G160" i="5"/>
  <c r="Q159" i="5"/>
  <c r="I159" i="5"/>
  <c r="S158" i="5"/>
  <c r="K158" i="5"/>
  <c r="U157" i="5"/>
  <c r="M157" i="5"/>
  <c r="E157" i="5"/>
  <c r="O156" i="5"/>
  <c r="G156" i="5"/>
  <c r="Q155" i="5"/>
  <c r="I155" i="5"/>
  <c r="S154" i="5"/>
  <c r="K154" i="5"/>
  <c r="U153" i="5"/>
  <c r="M153" i="5"/>
  <c r="E153" i="5"/>
  <c r="O152" i="5"/>
  <c r="G152" i="5"/>
  <c r="Q151" i="5"/>
  <c r="I151" i="5"/>
  <c r="S150" i="5"/>
  <c r="K150" i="5"/>
  <c r="U149" i="5"/>
  <c r="E149" i="5"/>
  <c r="O148" i="5"/>
  <c r="G148" i="5"/>
  <c r="I147" i="5"/>
  <c r="S146" i="5"/>
  <c r="K146" i="5"/>
  <c r="M145" i="5"/>
  <c r="E145" i="5"/>
  <c r="V116" i="5"/>
  <c r="V151" i="5" s="1"/>
  <c r="X139" i="5"/>
  <c r="Y174" i="5" s="1"/>
  <c r="V139" i="5"/>
  <c r="U171" i="5"/>
  <c r="M171" i="5"/>
  <c r="E171" i="5"/>
  <c r="O170" i="5"/>
  <c r="G170" i="5"/>
  <c r="Q169" i="5"/>
  <c r="I169" i="5"/>
  <c r="S168" i="5"/>
  <c r="K168" i="5"/>
  <c r="U167" i="5"/>
  <c r="M167" i="5"/>
  <c r="E167" i="5"/>
  <c r="O166" i="5"/>
  <c r="G166" i="5"/>
  <c r="Q165" i="5"/>
  <c r="I165" i="5"/>
  <c r="S164" i="5"/>
  <c r="K164" i="5"/>
  <c r="U163" i="5"/>
  <c r="M163" i="5"/>
  <c r="E163" i="5"/>
  <c r="O162" i="5"/>
  <c r="G162" i="5"/>
  <c r="Q161" i="5"/>
  <c r="I161" i="5"/>
  <c r="S160" i="5"/>
  <c r="K160" i="5"/>
  <c r="U159" i="5"/>
  <c r="M159" i="5"/>
  <c r="E159" i="5"/>
  <c r="O158" i="5"/>
  <c r="G158" i="5"/>
  <c r="Q157" i="5"/>
  <c r="I157" i="5"/>
  <c r="S156" i="5"/>
  <c r="K156" i="5"/>
  <c r="U155" i="5"/>
  <c r="M155" i="5"/>
  <c r="O154" i="5"/>
  <c r="G154" i="5"/>
  <c r="Q153" i="5"/>
  <c r="I153" i="5"/>
  <c r="S152" i="5"/>
  <c r="K152" i="5"/>
  <c r="U151" i="5"/>
  <c r="M151" i="5"/>
  <c r="E151" i="5"/>
  <c r="O150" i="5"/>
  <c r="G150" i="5"/>
  <c r="Q149" i="5"/>
  <c r="I149" i="5"/>
  <c r="S148" i="5"/>
  <c r="K148" i="5"/>
  <c r="U147" i="5"/>
  <c r="M147" i="5"/>
  <c r="T155" i="5"/>
  <c r="L155" i="5"/>
  <c r="F154" i="5"/>
  <c r="P153" i="5"/>
  <c r="H153" i="5"/>
  <c r="R152" i="5"/>
  <c r="J152" i="5"/>
  <c r="T151" i="5"/>
  <c r="L151" i="5"/>
  <c r="N150" i="5"/>
  <c r="F150" i="5"/>
  <c r="P149" i="5"/>
  <c r="H149" i="5"/>
  <c r="R148" i="5"/>
  <c r="J148" i="5"/>
  <c r="L147" i="5"/>
  <c r="N146" i="5"/>
  <c r="F146" i="5"/>
  <c r="H145" i="5"/>
  <c r="K174" i="5"/>
  <c r="O171" i="5"/>
  <c r="G171" i="5"/>
  <c r="Q170" i="5"/>
  <c r="I170" i="5"/>
  <c r="S169" i="5"/>
  <c r="K169" i="5"/>
  <c r="U168" i="5"/>
  <c r="M168" i="5"/>
  <c r="E155" i="5"/>
  <c r="E147" i="5"/>
  <c r="O146" i="5"/>
  <c r="G146" i="5"/>
  <c r="Q145" i="5"/>
  <c r="I145" i="5"/>
  <c r="L174" i="5"/>
  <c r="N154" i="5"/>
  <c r="Q174" i="5"/>
  <c r="P174" i="5"/>
  <c r="H174" i="5"/>
  <c r="M174" i="5"/>
  <c r="E174" i="5"/>
  <c r="T174" i="5"/>
  <c r="O174" i="5"/>
  <c r="E168" i="5"/>
  <c r="O167" i="5"/>
  <c r="G167" i="5"/>
  <c r="Q166" i="5"/>
  <c r="I166" i="5"/>
  <c r="S165" i="5"/>
  <c r="K165" i="5"/>
  <c r="U164" i="5"/>
  <c r="M164" i="5"/>
  <c r="E164" i="5"/>
  <c r="O163" i="5"/>
  <c r="G163" i="5"/>
  <c r="Q162" i="5"/>
  <c r="I162" i="5"/>
  <c r="S161" i="5"/>
  <c r="K161" i="5"/>
  <c r="U160" i="5"/>
  <c r="M160" i="5"/>
  <c r="E160" i="5"/>
  <c r="O159" i="5"/>
  <c r="G159" i="5"/>
  <c r="Q158" i="5"/>
  <c r="I158" i="5"/>
  <c r="S157" i="5"/>
  <c r="K157" i="5"/>
  <c r="U156" i="5"/>
  <c r="M156" i="5"/>
  <c r="E156" i="5"/>
  <c r="O155" i="5"/>
  <c r="G155" i="5"/>
  <c r="Q154" i="5"/>
  <c r="I154" i="5"/>
  <c r="S153" i="5"/>
  <c r="K153" i="5"/>
  <c r="U152" i="5"/>
  <c r="M152" i="5"/>
  <c r="E152" i="5"/>
  <c r="O151" i="5"/>
  <c r="G151" i="5"/>
  <c r="Q150" i="5"/>
  <c r="I150" i="5"/>
  <c r="S149" i="5"/>
  <c r="K149" i="5"/>
  <c r="U148" i="5"/>
  <c r="M148" i="5"/>
  <c r="E148" i="5"/>
  <c r="O147" i="5"/>
  <c r="G147" i="5"/>
  <c r="Q146" i="5"/>
  <c r="I146" i="5"/>
  <c r="S145" i="5"/>
  <c r="K145" i="5"/>
  <c r="N174" i="5"/>
  <c r="F174" i="5"/>
  <c r="L171" i="5"/>
  <c r="N170" i="5"/>
  <c r="F170" i="5"/>
  <c r="P169" i="5"/>
  <c r="H169" i="5"/>
  <c r="R168" i="5"/>
  <c r="J168" i="5"/>
  <c r="T167" i="5"/>
  <c r="L167" i="5"/>
  <c r="N166" i="5"/>
  <c r="F166" i="5"/>
  <c r="P165" i="5"/>
  <c r="H165" i="5"/>
  <c r="R164" i="5"/>
  <c r="J164" i="5"/>
  <c r="T163" i="5"/>
  <c r="L163" i="5"/>
  <c r="N162" i="5"/>
  <c r="F162" i="5"/>
  <c r="P161" i="5"/>
  <c r="H161" i="5"/>
  <c r="R160" i="5"/>
  <c r="J160" i="5"/>
  <c r="T159" i="5"/>
  <c r="L159" i="5"/>
  <c r="N158" i="5"/>
  <c r="F158" i="5"/>
  <c r="P157" i="5"/>
  <c r="H157" i="5"/>
  <c r="R156" i="5"/>
  <c r="J156" i="5"/>
  <c r="T147" i="5"/>
  <c r="P145" i="5"/>
  <c r="R174" i="5"/>
  <c r="U162" i="5"/>
  <c r="R171" i="5"/>
  <c r="J171" i="5"/>
  <c r="T170" i="5"/>
  <c r="L170" i="5"/>
  <c r="N169" i="5"/>
  <c r="F169" i="5"/>
  <c r="P168" i="5"/>
  <c r="H168" i="5"/>
  <c r="R167" i="5"/>
  <c r="J167" i="5"/>
  <c r="T166" i="5"/>
  <c r="L166" i="5"/>
  <c r="N165" i="5"/>
  <c r="F165" i="5"/>
  <c r="P164" i="5"/>
  <c r="H164" i="5"/>
  <c r="R163" i="5"/>
  <c r="J163" i="5"/>
  <c r="T162" i="5"/>
  <c r="L162" i="5"/>
  <c r="N161" i="5"/>
  <c r="F161" i="5"/>
  <c r="P160" i="5"/>
  <c r="H160" i="5"/>
  <c r="R159" i="5"/>
  <c r="J159" i="5"/>
  <c r="T158" i="5"/>
  <c r="L158" i="5"/>
  <c r="N157" i="5"/>
  <c r="F157" i="5"/>
  <c r="M149" i="5"/>
  <c r="Q147" i="5"/>
  <c r="U174" i="5"/>
  <c r="U145" i="5"/>
  <c r="U104" i="5"/>
  <c r="X104" i="5"/>
  <c r="X113" i="5"/>
  <c r="Y148" i="5" s="1"/>
  <c r="T104" i="5"/>
  <c r="W104" i="5"/>
  <c r="N171" i="5"/>
  <c r="F171" i="5"/>
  <c r="P170" i="5"/>
  <c r="H170" i="5"/>
  <c r="R169" i="5"/>
  <c r="J169" i="5"/>
  <c r="T168" i="5"/>
  <c r="L168" i="5"/>
  <c r="N167" i="5"/>
  <c r="F167" i="5"/>
  <c r="P166" i="5"/>
  <c r="H166" i="5"/>
  <c r="R165" i="5"/>
  <c r="J165" i="5"/>
  <c r="T164" i="5"/>
  <c r="L164" i="5"/>
  <c r="N163" i="5"/>
  <c r="F163" i="5"/>
  <c r="P162" i="5"/>
  <c r="H162" i="5"/>
  <c r="R161" i="5"/>
  <c r="J161" i="5"/>
  <c r="T160" i="5"/>
  <c r="L160" i="5"/>
  <c r="N159" i="5"/>
  <c r="F159" i="5"/>
  <c r="P158" i="5"/>
  <c r="H158" i="5"/>
  <c r="R157" i="5"/>
  <c r="J157" i="5"/>
  <c r="T156" i="5"/>
  <c r="L156" i="5"/>
  <c r="N155" i="5"/>
  <c r="F155" i="5"/>
  <c r="P154" i="5"/>
  <c r="H154" i="5"/>
  <c r="R153" i="5"/>
  <c r="J153" i="5"/>
  <c r="T152" i="5"/>
  <c r="L152" i="5"/>
  <c r="N151" i="5"/>
  <c r="F151" i="5"/>
  <c r="P150" i="5"/>
  <c r="H150" i="5"/>
  <c r="R149" i="5"/>
  <c r="J149" i="5"/>
  <c r="T148" i="5"/>
  <c r="L148" i="5"/>
  <c r="N147" i="5"/>
  <c r="F147" i="5"/>
  <c r="P146" i="5"/>
  <c r="H146" i="5"/>
  <c r="R145" i="5"/>
  <c r="J145" i="5"/>
  <c r="V126" i="5"/>
  <c r="V161" i="5" s="1"/>
  <c r="T171" i="5"/>
  <c r="X207" i="5"/>
  <c r="X242" i="5" s="1"/>
  <c r="P156" i="5"/>
  <c r="H156" i="5"/>
  <c r="R155" i="5"/>
  <c r="J155" i="5"/>
  <c r="T154" i="5"/>
  <c r="L154" i="5"/>
  <c r="N153" i="5"/>
  <c r="F153" i="5"/>
  <c r="P152" i="5"/>
  <c r="H152" i="5"/>
  <c r="R151" i="5"/>
  <c r="J151" i="5"/>
  <c r="T150" i="5"/>
  <c r="L150" i="5"/>
  <c r="N149" i="5"/>
  <c r="F149" i="5"/>
  <c r="P148" i="5"/>
  <c r="H148" i="5"/>
  <c r="R147" i="5"/>
  <c r="J147" i="5"/>
  <c r="T146" i="5"/>
  <c r="L146" i="5"/>
  <c r="N145" i="5"/>
  <c r="F145" i="5"/>
  <c r="X127" i="5"/>
  <c r="Y162" i="5" s="1"/>
  <c r="P171" i="5"/>
  <c r="H171" i="5"/>
  <c r="R170" i="5"/>
  <c r="J170" i="5"/>
  <c r="T169" i="5"/>
  <c r="L169" i="5"/>
  <c r="N168" i="5"/>
  <c r="F168" i="5"/>
  <c r="P167" i="5"/>
  <c r="H167" i="5"/>
  <c r="R166" i="5"/>
  <c r="J166" i="5"/>
  <c r="T165" i="5"/>
  <c r="L165" i="5"/>
  <c r="N164" i="5"/>
  <c r="F164" i="5"/>
  <c r="P163" i="5"/>
  <c r="H163" i="5"/>
  <c r="R162" i="5"/>
  <c r="J162" i="5"/>
  <c r="T161" i="5"/>
  <c r="L161" i="5"/>
  <c r="N160" i="5"/>
  <c r="F160" i="5"/>
  <c r="P159" i="5"/>
  <c r="H159" i="5"/>
  <c r="W114" i="5"/>
  <c r="X119" i="5"/>
  <c r="X16" i="5"/>
  <c r="X85" i="5"/>
  <c r="X93" i="5"/>
  <c r="X101" i="5"/>
  <c r="W131" i="5"/>
  <c r="W127" i="5"/>
  <c r="X124" i="5"/>
  <c r="Y159" i="5" s="1"/>
  <c r="X132" i="5"/>
  <c r="Y167" i="5" s="1"/>
  <c r="W125" i="5"/>
  <c r="W129" i="5"/>
  <c r="W133" i="5"/>
  <c r="X116" i="5"/>
  <c r="Y151" i="5" s="1"/>
  <c r="V123" i="5"/>
  <c r="V158" i="5" s="1"/>
  <c r="V131" i="5"/>
  <c r="V166" i="5" s="1"/>
  <c r="V114" i="5"/>
  <c r="V149" i="5" s="1"/>
  <c r="V124" i="5"/>
  <c r="V159" i="5" s="1"/>
  <c r="V128" i="5"/>
  <c r="V163" i="5" s="1"/>
  <c r="V132" i="5"/>
  <c r="V167" i="5" s="1"/>
  <c r="X129" i="5"/>
  <c r="Y164" i="5" s="1"/>
  <c r="W111" i="5"/>
  <c r="X77" i="5"/>
  <c r="X79" i="5"/>
  <c r="X87" i="5"/>
  <c r="X95" i="5"/>
  <c r="V112" i="5"/>
  <c r="V147" i="5" s="1"/>
  <c r="W122" i="5"/>
  <c r="W126" i="5"/>
  <c r="W130" i="5"/>
  <c r="X78" i="5"/>
  <c r="X86" i="5"/>
  <c r="X94" i="5"/>
  <c r="X126" i="5"/>
  <c r="Y161" i="5" s="1"/>
  <c r="X118" i="5"/>
  <c r="Y153" i="5" s="1"/>
  <c r="V125" i="5"/>
  <c r="V160" i="5" s="1"/>
  <c r="V129" i="5"/>
  <c r="V164" i="5" s="1"/>
  <c r="V133" i="5"/>
  <c r="V168" i="5" s="1"/>
  <c r="X114" i="5"/>
  <c r="Y149" i="5" s="1"/>
  <c r="X123" i="5"/>
  <c r="Y158" i="5" s="1"/>
  <c r="X131" i="5"/>
  <c r="Y166" i="5" s="1"/>
  <c r="R158" i="5"/>
  <c r="J158" i="5"/>
  <c r="T157" i="5"/>
  <c r="L157" i="5"/>
  <c r="N156" i="5"/>
  <c r="F156" i="5"/>
  <c r="P155" i="5"/>
  <c r="H155" i="5"/>
  <c r="R154" i="5"/>
  <c r="J154" i="5"/>
  <c r="T153" i="5"/>
  <c r="L153" i="5"/>
  <c r="N152" i="5"/>
  <c r="F152" i="5"/>
  <c r="P151" i="5"/>
  <c r="H151" i="5"/>
  <c r="R150" i="5"/>
  <c r="J150" i="5"/>
  <c r="T149" i="5"/>
  <c r="L149" i="5"/>
  <c r="N148" i="5"/>
  <c r="F148" i="5"/>
  <c r="P147" i="5"/>
  <c r="H147" i="5"/>
  <c r="R146" i="5"/>
  <c r="J146" i="5"/>
  <c r="T145" i="5"/>
  <c r="L145" i="5"/>
  <c r="X80" i="5"/>
  <c r="X88" i="5"/>
  <c r="X96" i="5"/>
  <c r="W135" i="5"/>
  <c r="X135" i="5"/>
  <c r="Y170" i="5" s="1"/>
  <c r="X81" i="5"/>
  <c r="X89" i="5"/>
  <c r="X97" i="5"/>
  <c r="V113" i="5"/>
  <c r="V148" i="5" s="1"/>
  <c r="X82" i="5"/>
  <c r="X90" i="5"/>
  <c r="X98" i="5"/>
  <c r="W123" i="5"/>
  <c r="X111" i="5"/>
  <c r="Y146" i="5" s="1"/>
  <c r="X120" i="5"/>
  <c r="X128" i="5"/>
  <c r="Y163" i="5" s="1"/>
  <c r="X75" i="5"/>
  <c r="X83" i="5"/>
  <c r="X91" i="5"/>
  <c r="X99" i="5"/>
  <c r="X112" i="5"/>
  <c r="Y147" i="5" s="1"/>
  <c r="W124" i="5"/>
  <c r="W132" i="5"/>
  <c r="X122" i="5"/>
  <c r="Y157" i="5" s="1"/>
  <c r="X130" i="5"/>
  <c r="Y165" i="5" s="1"/>
  <c r="X76" i="5"/>
  <c r="X84" i="5"/>
  <c r="X92" i="5"/>
  <c r="X100" i="5"/>
  <c r="X10" i="5"/>
  <c r="X117" i="5"/>
  <c r="Y152" i="5" s="1"/>
  <c r="X125" i="5"/>
  <c r="Y160" i="5" s="1"/>
  <c r="X133" i="5"/>
  <c r="Y168" i="5" s="1"/>
  <c r="X67" i="5"/>
  <c r="X5" i="5"/>
  <c r="W113" i="5"/>
  <c r="V111" i="5"/>
  <c r="V146" i="5" s="1"/>
  <c r="V135" i="5"/>
  <c r="V170" i="5" s="1"/>
  <c r="V127" i="5"/>
  <c r="V162" i="5" s="1"/>
  <c r="V81" i="5"/>
  <c r="W84" i="5"/>
  <c r="W92" i="5"/>
  <c r="W112" i="5"/>
  <c r="W128" i="5"/>
  <c r="W100" i="5"/>
  <c r="V130" i="5"/>
  <c r="V165" i="5" s="1"/>
  <c r="V122" i="5"/>
  <c r="V157" i="5" s="1"/>
  <c r="W75" i="5"/>
  <c r="W79" i="5"/>
  <c r="W83" i="5"/>
  <c r="W87" i="5"/>
  <c r="W91" i="5"/>
  <c r="W80" i="5"/>
  <c r="W88" i="5"/>
  <c r="W96" i="5"/>
  <c r="W77" i="5"/>
  <c r="W81" i="5"/>
  <c r="W85" i="5"/>
  <c r="W89" i="5"/>
  <c r="W93" i="5"/>
  <c r="W97" i="5"/>
  <c r="W101" i="5"/>
  <c r="W76" i="5"/>
  <c r="W78" i="5"/>
  <c r="W82" i="5"/>
  <c r="W86" i="5"/>
  <c r="W90" i="5"/>
  <c r="W94" i="5"/>
  <c r="W98" i="5"/>
  <c r="W99" i="5"/>
  <c r="W95" i="5"/>
  <c r="W67" i="5"/>
  <c r="V5" i="5"/>
  <c r="V110" i="5" s="1"/>
  <c r="V145" i="5" s="1"/>
  <c r="V67" i="5"/>
  <c r="V16" i="5"/>
  <c r="W5" i="5"/>
  <c r="W110" i="5" s="1"/>
  <c r="W16" i="5"/>
  <c r="V10" i="5"/>
  <c r="W10" i="5"/>
  <c r="Y242" i="5" l="1"/>
  <c r="X155" i="5"/>
  <c r="Y155" i="5"/>
  <c r="W153" i="5"/>
  <c r="X154" i="5"/>
  <c r="Y154" i="5"/>
  <c r="X152" i="5"/>
  <c r="X151" i="5"/>
  <c r="X153" i="5"/>
  <c r="W155" i="5"/>
  <c r="W154" i="5"/>
  <c r="W174" i="5"/>
  <c r="X115" i="5"/>
  <c r="Y150" i="5" s="1"/>
  <c r="X121" i="5"/>
  <c r="Y156" i="5" s="1"/>
  <c r="X174" i="5"/>
  <c r="W152" i="5"/>
  <c r="W151" i="5"/>
  <c r="V174" i="5"/>
  <c r="W161" i="5"/>
  <c r="W121" i="5"/>
  <c r="V121" i="5"/>
  <c r="V156" i="5" s="1"/>
  <c r="W115" i="5"/>
  <c r="V115" i="5"/>
  <c r="V150" i="5" s="1"/>
  <c r="X166" i="5"/>
  <c r="W167" i="5"/>
  <c r="X162" i="5"/>
  <c r="W163" i="5"/>
  <c r="X149" i="5"/>
  <c r="W148" i="5"/>
  <c r="X146" i="5"/>
  <c r="X164" i="5"/>
  <c r="W158" i="5"/>
  <c r="X160" i="5"/>
  <c r="W149" i="5"/>
  <c r="W159" i="5"/>
  <c r="W166" i="5"/>
  <c r="X168" i="5"/>
  <c r="X165" i="5"/>
  <c r="W147" i="5"/>
  <c r="X170" i="5"/>
  <c r="X157" i="5"/>
  <c r="X161" i="5"/>
  <c r="X148" i="5"/>
  <c r="X167" i="5"/>
  <c r="X159" i="5"/>
  <c r="W145" i="5"/>
  <c r="X147" i="5"/>
  <c r="W168" i="5"/>
  <c r="W165" i="5"/>
  <c r="W164" i="5"/>
  <c r="W157" i="5"/>
  <c r="W160" i="5"/>
  <c r="X163" i="5"/>
  <c r="W170" i="5"/>
  <c r="W146" i="5"/>
  <c r="X158" i="5"/>
  <c r="W162" i="5"/>
  <c r="X29" i="5"/>
  <c r="X110" i="5"/>
  <c r="V29" i="5"/>
  <c r="X145" i="5" l="1"/>
  <c r="Y145" i="5"/>
  <c r="X156" i="5"/>
  <c r="W156" i="5"/>
  <c r="W150" i="5"/>
  <c r="X150" i="5"/>
  <c r="X134" i="5"/>
  <c r="Y169" i="5" s="1"/>
  <c r="X31" i="5"/>
  <c r="V31" i="5"/>
  <c r="V134" i="5"/>
  <c r="V169" i="5" s="1"/>
  <c r="W29" i="5"/>
  <c r="Y241" i="5" l="1"/>
  <c r="Y219" i="5"/>
  <c r="Y238" i="5"/>
  <c r="Y217" i="5"/>
  <c r="Y235" i="5"/>
  <c r="Y221" i="5"/>
  <c r="Y228" i="5"/>
  <c r="Y225" i="5"/>
  <c r="Y223" i="5"/>
  <c r="Y233" i="5"/>
  <c r="Y244" i="5"/>
  <c r="Y222" i="5"/>
  <c r="Y240" i="5"/>
  <c r="Y230" i="5"/>
  <c r="Y232" i="5"/>
  <c r="Y231" i="5"/>
  <c r="Y237" i="5"/>
  <c r="Y216" i="5"/>
  <c r="Y229" i="5"/>
  <c r="Y227" i="5"/>
  <c r="Y224" i="5"/>
  <c r="Y218" i="5"/>
  <c r="Y236" i="5"/>
  <c r="Y234" i="5"/>
  <c r="Y215" i="5"/>
  <c r="Y220" i="5"/>
  <c r="Y226" i="5"/>
  <c r="Y239" i="5"/>
  <c r="X136" i="5"/>
  <c r="Y171" i="5" s="1"/>
  <c r="V136" i="5"/>
  <c r="V171" i="5" s="1"/>
  <c r="W222" i="5"/>
  <c r="W221" i="5"/>
  <c r="W219" i="5"/>
  <c r="W244" i="5"/>
  <c r="W218" i="5"/>
  <c r="W241" i="5"/>
  <c r="W225" i="5"/>
  <c r="W217" i="5"/>
  <c r="W240" i="5"/>
  <c r="W224" i="5"/>
  <c r="W216" i="5"/>
  <c r="W223" i="5"/>
  <c r="W215" i="5"/>
  <c r="W232" i="5"/>
  <c r="W227" i="5"/>
  <c r="W236" i="5"/>
  <c r="W231" i="5"/>
  <c r="W230" i="5"/>
  <c r="W235" i="5"/>
  <c r="W234" i="5"/>
  <c r="W238" i="5"/>
  <c r="W229" i="5"/>
  <c r="W233" i="5"/>
  <c r="W228" i="5"/>
  <c r="W237" i="5"/>
  <c r="W226" i="5"/>
  <c r="W220" i="5"/>
  <c r="W239" i="5"/>
  <c r="W31" i="5"/>
  <c r="W134" i="5"/>
  <c r="W169" i="5" s="1"/>
  <c r="W136" i="5" l="1"/>
  <c r="W171" i="5" s="1"/>
  <c r="X216" i="5"/>
  <c r="X224" i="5"/>
  <c r="X240" i="5"/>
  <c r="X217" i="5"/>
  <c r="X225" i="5"/>
  <c r="X241" i="5"/>
  <c r="X218" i="5"/>
  <c r="X219" i="5"/>
  <c r="X244" i="5"/>
  <c r="X221" i="5"/>
  <c r="X222" i="5"/>
  <c r="X215" i="5"/>
  <c r="X223" i="5"/>
  <c r="X229" i="5"/>
  <c r="X238" i="5"/>
  <c r="X233" i="5"/>
  <c r="X237" i="5"/>
  <c r="X228" i="5"/>
  <c r="X232" i="5"/>
  <c r="X227" i="5"/>
  <c r="X236" i="5"/>
  <c r="X231" i="5"/>
  <c r="X230" i="5"/>
  <c r="X235" i="5"/>
  <c r="X234" i="5"/>
  <c r="X226" i="5"/>
  <c r="X220" i="5"/>
  <c r="X239" i="5"/>
  <c r="X169" i="5"/>
  <c r="X171" i="5" l="1"/>
  <c r="V113" i="6" l="1"/>
  <c r="W119" i="6" l="1"/>
  <c r="W114" i="6"/>
  <c r="W107" i="6"/>
  <c r="W113" i="6"/>
  <c r="W109" i="6"/>
  <c r="W115" i="6"/>
  <c r="W110" i="6"/>
  <c r="W117" i="6"/>
  <c r="W111" i="6"/>
  <c r="W112" i="6"/>
  <c r="W108" i="6"/>
  <c r="W116" i="6"/>
  <c r="W105" i="6"/>
  <c r="V119" i="6"/>
  <c r="V110" i="6"/>
  <c r="V107" i="6"/>
  <c r="V112" i="6"/>
  <c r="V115" i="6"/>
  <c r="V109" i="6"/>
  <c r="V111" i="6"/>
  <c r="V106" i="6"/>
  <c r="V117" i="6"/>
  <c r="V116" i="6"/>
  <c r="V114" i="6"/>
  <c r="V108" i="6"/>
  <c r="W106" i="6"/>
  <c r="V105" i="6"/>
  <c r="V128" i="3" l="1"/>
  <c r="V123" i="3"/>
  <c r="V127" i="3"/>
  <c r="V124" i="3"/>
  <c r="V120" i="3"/>
  <c r="V114" i="3"/>
  <c r="V126" i="3"/>
  <c r="V122" i="3"/>
  <c r="V119" i="3"/>
  <c r="V115" i="3"/>
  <c r="V113" i="3"/>
  <c r="V125" i="3"/>
  <c r="V118" i="3"/>
  <c r="V117" i="3"/>
  <c r="V116" i="3"/>
  <c r="V121" i="3"/>
  <c r="W128" i="3" l="1"/>
  <c r="W126" i="3"/>
  <c r="W127" i="3"/>
  <c r="W123" i="3"/>
  <c r="W120" i="3"/>
  <c r="W124" i="3"/>
  <c r="W118" i="3"/>
  <c r="W116" i="3"/>
  <c r="W122" i="3"/>
  <c r="W125" i="3"/>
  <c r="W115" i="3"/>
  <c r="W119" i="3"/>
  <c r="W114" i="3"/>
  <c r="W117" i="3"/>
  <c r="W121" i="3"/>
  <c r="W113" i="3"/>
  <c r="W14" i="6" l="1"/>
  <c r="V14" i="6"/>
  <c r="X14" i="6"/>
  <c r="W17" i="6" l="1"/>
  <c r="W9" i="6"/>
  <c r="W16" i="6"/>
  <c r="W5" i="6"/>
  <c r="V15" i="6"/>
  <c r="X16" i="6"/>
  <c r="V16" i="6"/>
  <c r="W12" i="6"/>
  <c r="W15" i="6"/>
  <c r="W7" i="6"/>
  <c r="V17" i="6"/>
  <c r="W34" i="6"/>
  <c r="W74" i="6" s="1"/>
  <c r="W11" i="6"/>
  <c r="V12" i="6"/>
  <c r="W6" i="6"/>
  <c r="V13" i="6"/>
  <c r="V5" i="6"/>
  <c r="V10" i="6"/>
  <c r="X5" i="6"/>
  <c r="V6" i="6"/>
  <c r="X11" i="6"/>
  <c r="X6" i="6"/>
  <c r="X8" i="6"/>
  <c r="X7" i="6"/>
  <c r="W10" i="6"/>
  <c r="X15" i="6"/>
  <c r="V9" i="6"/>
  <c r="W13" i="6"/>
  <c r="V11" i="6"/>
  <c r="V8" i="6"/>
  <c r="W8" i="6"/>
  <c r="X12" i="6"/>
  <c r="X13" i="6"/>
  <c r="X17" i="6"/>
  <c r="X9" i="6"/>
  <c r="V34" i="6"/>
  <c r="V54" i="6" s="1"/>
  <c r="X10" i="6"/>
  <c r="V7" i="6"/>
  <c r="V74" i="6" l="1"/>
  <c r="V94" i="6" s="1"/>
  <c r="W35" i="6"/>
  <c r="W75" i="6" s="1"/>
  <c r="W28" i="6"/>
  <c r="W68" i="6" s="1"/>
  <c r="W32" i="6"/>
  <c r="W72" i="6" s="1"/>
  <c r="W26" i="6"/>
  <c r="W66" i="6" s="1"/>
  <c r="W31" i="6"/>
  <c r="W30" i="6"/>
  <c r="W70" i="6" s="1"/>
  <c r="V37" i="6"/>
  <c r="V57" i="6" s="1"/>
  <c r="W36" i="6"/>
  <c r="W76" i="6" s="1"/>
  <c r="V28" i="6"/>
  <c r="V48" i="6" s="1"/>
  <c r="V29" i="6"/>
  <c r="V49" i="6" s="1"/>
  <c r="W37" i="6"/>
  <c r="W29" i="6"/>
  <c r="V25" i="6"/>
  <c r="V33" i="6"/>
  <c r="V53" i="6" s="1"/>
  <c r="V32" i="6"/>
  <c r="V52" i="6" s="1"/>
  <c r="W25" i="6"/>
  <c r="W65" i="6" s="1"/>
  <c r="W33" i="6"/>
  <c r="W54" i="6"/>
  <c r="W19" i="6"/>
  <c r="V27" i="6"/>
  <c r="V47" i="6" s="1"/>
  <c r="V26" i="6"/>
  <c r="V46" i="6" s="1"/>
  <c r="X19" i="6"/>
  <c r="W27" i="6"/>
  <c r="X80" i="7"/>
  <c r="V19" i="6"/>
  <c r="V31" i="6"/>
  <c r="V51" i="6" s="1"/>
  <c r="V30" i="6"/>
  <c r="V50" i="6" s="1"/>
  <c r="V36" i="6"/>
  <c r="V56" i="6" s="1"/>
  <c r="V35" i="6"/>
  <c r="V55" i="6" s="1"/>
  <c r="V77" i="6" l="1"/>
  <c r="V97" i="6" s="1"/>
  <c r="W49" i="6"/>
  <c r="V68" i="6"/>
  <c r="V88" i="6" s="1"/>
  <c r="W94" i="6"/>
  <c r="W47" i="6"/>
  <c r="V67" i="6"/>
  <c r="V87" i="6" s="1"/>
  <c r="W53" i="6"/>
  <c r="W57" i="6"/>
  <c r="W51" i="6"/>
  <c r="W77" i="6"/>
  <c r="W46" i="6"/>
  <c r="W69" i="6"/>
  <c r="W67" i="6"/>
  <c r="W39" i="6"/>
  <c r="W45" i="6"/>
  <c r="V45" i="6"/>
  <c r="V39" i="6"/>
  <c r="V79" i="6" s="1"/>
  <c r="V99" i="6" s="1"/>
  <c r="W56" i="6"/>
  <c r="W55" i="6"/>
  <c r="V66" i="6"/>
  <c r="V86" i="6" s="1"/>
  <c r="W73" i="6"/>
  <c r="W52" i="6"/>
  <c r="V75" i="6"/>
  <c r="V95" i="6" s="1"/>
  <c r="W50" i="6"/>
  <c r="V76" i="6"/>
  <c r="V96" i="6" s="1"/>
  <c r="V70" i="6"/>
  <c r="V90" i="6" s="1"/>
  <c r="W71" i="6"/>
  <c r="X20" i="6"/>
  <c r="V72" i="6"/>
  <c r="V92" i="6" s="1"/>
  <c r="X55" i="7"/>
  <c r="V65" i="6"/>
  <c r="V85" i="6" s="1"/>
  <c r="V71" i="6"/>
  <c r="V91" i="6" s="1"/>
  <c r="V73" i="6"/>
  <c r="V93" i="6" s="1"/>
  <c r="V69" i="6"/>
  <c r="V89" i="6" s="1"/>
  <c r="W48" i="6"/>
  <c r="W97" i="6" l="1"/>
  <c r="V59" i="6"/>
  <c r="W91" i="6"/>
  <c r="W86" i="6"/>
  <c r="W87" i="6"/>
  <c r="W88" i="6"/>
  <c r="W59" i="6"/>
  <c r="W85" i="6"/>
  <c r="W79" i="6"/>
  <c r="W99" i="6" s="1"/>
  <c r="W92" i="6"/>
  <c r="W95" i="6"/>
  <c r="W89" i="6"/>
  <c r="X105" i="7"/>
  <c r="W96" i="6"/>
  <c r="W93" i="6"/>
  <c r="W90" i="6"/>
  <c r="E42" i="4" l="1"/>
  <c r="F42" i="4" s="1"/>
  <c r="G42" i="4" s="1"/>
  <c r="H42" i="4" s="1"/>
  <c r="I42" i="4" s="1"/>
  <c r="J42" i="4" s="1"/>
  <c r="K42" i="4" s="1"/>
  <c r="L42" i="4" s="1"/>
  <c r="M42" i="4" s="1"/>
  <c r="N42" i="4" s="1"/>
  <c r="O42" i="4" s="1"/>
  <c r="P42" i="4" s="1"/>
  <c r="Q42" i="4" s="1"/>
  <c r="R42" i="4" s="1"/>
  <c r="S42" i="4" s="1"/>
  <c r="T42" i="4" s="1"/>
  <c r="U42" i="4" s="1"/>
  <c r="V42" i="4" s="1"/>
  <c r="W42" i="4" s="1"/>
  <c r="X42" i="4" s="1"/>
  <c r="Y42" i="4" s="1"/>
  <c r="E33" i="4"/>
  <c r="E43" i="4" s="1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E34" i="4"/>
  <c r="E44" i="4" s="1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T44" i="4" s="1"/>
  <c r="U34" i="4"/>
  <c r="E35" i="4"/>
  <c r="E45" i="4" s="1"/>
  <c r="F35" i="4"/>
  <c r="G35" i="4"/>
  <c r="H35" i="4"/>
  <c r="I35" i="4"/>
  <c r="J35" i="4"/>
  <c r="K35" i="4"/>
  <c r="K45" i="4" s="1"/>
  <c r="L35" i="4"/>
  <c r="M35" i="4"/>
  <c r="N35" i="4"/>
  <c r="O35" i="4"/>
  <c r="P35" i="4"/>
  <c r="Q35" i="4"/>
  <c r="R35" i="4"/>
  <c r="S35" i="4"/>
  <c r="S45" i="4" s="1"/>
  <c r="T35" i="4"/>
  <c r="U35" i="4"/>
  <c r="E36" i="4"/>
  <c r="E46" i="4" s="1"/>
  <c r="F36" i="4"/>
  <c r="G36" i="4"/>
  <c r="H36" i="4"/>
  <c r="I36" i="4"/>
  <c r="J36" i="4"/>
  <c r="J46" i="4" s="1"/>
  <c r="K36" i="4"/>
  <c r="L36" i="4"/>
  <c r="M36" i="4"/>
  <c r="N36" i="4"/>
  <c r="O36" i="4"/>
  <c r="P36" i="4"/>
  <c r="Q36" i="4"/>
  <c r="R36" i="4"/>
  <c r="R46" i="4" s="1"/>
  <c r="S36" i="4"/>
  <c r="T36" i="4"/>
  <c r="U36" i="4"/>
  <c r="E32" i="4"/>
  <c r="F32" i="4" s="1"/>
  <c r="G32" i="4" s="1"/>
  <c r="H32" i="4" s="1"/>
  <c r="I32" i="4" s="1"/>
  <c r="J32" i="4" s="1"/>
  <c r="K32" i="4" s="1"/>
  <c r="L32" i="4" s="1"/>
  <c r="M32" i="4" s="1"/>
  <c r="N32" i="4" s="1"/>
  <c r="O32" i="4" s="1"/>
  <c r="P32" i="4" s="1"/>
  <c r="Q32" i="4" s="1"/>
  <c r="R32" i="4" s="1"/>
  <c r="S32" i="4" s="1"/>
  <c r="T32" i="4" s="1"/>
  <c r="U32" i="4" s="1"/>
  <c r="V32" i="4" s="1"/>
  <c r="W32" i="4" s="1"/>
  <c r="X32" i="4" s="1"/>
  <c r="Y32" i="4" s="1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E22" i="4"/>
  <c r="F22" i="4" s="1"/>
  <c r="G22" i="4" s="1"/>
  <c r="H22" i="4" s="1"/>
  <c r="I22" i="4" s="1"/>
  <c r="J22" i="4" s="1"/>
  <c r="K22" i="4" s="1"/>
  <c r="L22" i="4" s="1"/>
  <c r="M22" i="4" s="1"/>
  <c r="N22" i="4" s="1"/>
  <c r="O22" i="4" s="1"/>
  <c r="P22" i="4" s="1"/>
  <c r="Q22" i="4" s="1"/>
  <c r="R22" i="4" s="1"/>
  <c r="S22" i="4" s="1"/>
  <c r="T22" i="4" s="1"/>
  <c r="U22" i="4" s="1"/>
  <c r="V22" i="4" s="1"/>
  <c r="W22" i="4" s="1"/>
  <c r="X22" i="4" s="1"/>
  <c r="Y22" i="4" s="1"/>
  <c r="E13" i="4"/>
  <c r="F13" i="4" s="1"/>
  <c r="G13" i="4" s="1"/>
  <c r="H13" i="4" s="1"/>
  <c r="I13" i="4" s="1"/>
  <c r="J13" i="4" s="1"/>
  <c r="K13" i="4" s="1"/>
  <c r="L13" i="4" s="1"/>
  <c r="M13" i="4" s="1"/>
  <c r="N13" i="4" s="1"/>
  <c r="O13" i="4" s="1"/>
  <c r="P13" i="4" s="1"/>
  <c r="Q13" i="4" s="1"/>
  <c r="R13" i="4" s="1"/>
  <c r="S13" i="4" s="1"/>
  <c r="T13" i="4" s="1"/>
  <c r="U13" i="4" s="1"/>
  <c r="V13" i="4" s="1"/>
  <c r="W13" i="4" s="1"/>
  <c r="X13" i="4" s="1"/>
  <c r="Y13" i="4" s="1"/>
  <c r="E4" i="4"/>
  <c r="F4" i="4" s="1"/>
  <c r="G4" i="4" s="1"/>
  <c r="H4" i="4" s="1"/>
  <c r="I4" i="4" s="1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W107" i="3"/>
  <c r="E69" i="3"/>
  <c r="E91" i="3" s="1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E90" i="3"/>
  <c r="F90" i="3" s="1"/>
  <c r="G90" i="3" s="1"/>
  <c r="H90" i="3" s="1"/>
  <c r="I90" i="3" s="1"/>
  <c r="J90" i="3" s="1"/>
  <c r="K90" i="3" s="1"/>
  <c r="L90" i="3" s="1"/>
  <c r="M90" i="3" s="1"/>
  <c r="N90" i="3" s="1"/>
  <c r="O90" i="3" s="1"/>
  <c r="P90" i="3" s="1"/>
  <c r="Q90" i="3" s="1"/>
  <c r="R90" i="3" s="1"/>
  <c r="S90" i="3" s="1"/>
  <c r="T90" i="3" s="1"/>
  <c r="U90" i="3" s="1"/>
  <c r="V90" i="3" s="1"/>
  <c r="W90" i="3" s="1"/>
  <c r="X90" i="3" s="1"/>
  <c r="Y90" i="3" s="1"/>
  <c r="E70" i="3"/>
  <c r="E92" i="3" s="1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E71" i="3"/>
  <c r="E93" i="3" s="1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E72" i="3"/>
  <c r="E94" i="3" s="1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E73" i="3"/>
  <c r="E95" i="3" s="1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E74" i="3"/>
  <c r="E96" i="3" s="1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E75" i="3"/>
  <c r="E97" i="3" s="1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E76" i="3"/>
  <c r="E98" i="3" s="1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E77" i="3"/>
  <c r="E99" i="3" s="1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E78" i="3"/>
  <c r="E100" i="3" s="1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E79" i="3"/>
  <c r="E101" i="3" s="1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E80" i="3"/>
  <c r="E102" i="3" s="1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E81" i="3"/>
  <c r="E103" i="3" s="1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E82" i="3"/>
  <c r="E104" i="3" s="1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E83" i="3"/>
  <c r="E105" i="3" s="1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E84" i="3"/>
  <c r="E106" i="3" s="1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E68" i="3"/>
  <c r="F68" i="3" s="1"/>
  <c r="G68" i="3" s="1"/>
  <c r="H68" i="3" s="1"/>
  <c r="I68" i="3" s="1"/>
  <c r="J68" i="3" s="1"/>
  <c r="K68" i="3" s="1"/>
  <c r="L68" i="3" s="1"/>
  <c r="M68" i="3" s="1"/>
  <c r="N68" i="3" s="1"/>
  <c r="O68" i="3" s="1"/>
  <c r="P68" i="3" s="1"/>
  <c r="Q68" i="3" s="1"/>
  <c r="R68" i="3" s="1"/>
  <c r="S68" i="3" s="1"/>
  <c r="T68" i="3" s="1"/>
  <c r="U68" i="3" s="1"/>
  <c r="V68" i="3" s="1"/>
  <c r="W68" i="3" s="1"/>
  <c r="X68" i="3" s="1"/>
  <c r="Y68" i="3" s="1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E46" i="3"/>
  <c r="F46" i="3" s="1"/>
  <c r="G46" i="3" s="1"/>
  <c r="H46" i="3" s="1"/>
  <c r="I46" i="3" s="1"/>
  <c r="J46" i="3" s="1"/>
  <c r="K46" i="3" s="1"/>
  <c r="L46" i="3" s="1"/>
  <c r="M46" i="3" s="1"/>
  <c r="N46" i="3" s="1"/>
  <c r="O46" i="3" s="1"/>
  <c r="P46" i="3" s="1"/>
  <c r="Q46" i="3" s="1"/>
  <c r="R46" i="3" s="1"/>
  <c r="S46" i="3" s="1"/>
  <c r="T46" i="3" s="1"/>
  <c r="U46" i="3" s="1"/>
  <c r="V46" i="3" s="1"/>
  <c r="W46" i="3" s="1"/>
  <c r="X46" i="3" s="1"/>
  <c r="Y46" i="3" s="1"/>
  <c r="W27" i="3"/>
  <c r="W29" i="3"/>
  <c r="X50" i="3" s="1"/>
  <c r="W30" i="3"/>
  <c r="X51" i="3" s="1"/>
  <c r="W31" i="3"/>
  <c r="X52" i="3" s="1"/>
  <c r="W32" i="3"/>
  <c r="X53" i="3" s="1"/>
  <c r="W33" i="3"/>
  <c r="X54" i="3" s="1"/>
  <c r="W34" i="3"/>
  <c r="W35" i="3"/>
  <c r="X56" i="3" s="1"/>
  <c r="W36" i="3"/>
  <c r="X57" i="3" s="1"/>
  <c r="W37" i="3"/>
  <c r="X58" i="3" s="1"/>
  <c r="W38" i="3"/>
  <c r="W39" i="3"/>
  <c r="X60" i="3" s="1"/>
  <c r="W40" i="3"/>
  <c r="X61" i="3" s="1"/>
  <c r="V40" i="3"/>
  <c r="V149" i="3" s="1"/>
  <c r="V39" i="3"/>
  <c r="V148" i="3" s="1"/>
  <c r="V38" i="3"/>
  <c r="V147" i="3" s="1"/>
  <c r="V37" i="3"/>
  <c r="V146" i="3" s="1"/>
  <c r="V36" i="3"/>
  <c r="V145" i="3" s="1"/>
  <c r="V35" i="3"/>
  <c r="V34" i="3"/>
  <c r="V33" i="3"/>
  <c r="V142" i="3" s="1"/>
  <c r="V32" i="3"/>
  <c r="V141" i="3" s="1"/>
  <c r="V31" i="3"/>
  <c r="V140" i="3" s="1"/>
  <c r="V30" i="3"/>
  <c r="V29" i="3"/>
  <c r="V138" i="3" s="1"/>
  <c r="V27" i="3"/>
  <c r="V136" i="3" s="1"/>
  <c r="E25" i="3"/>
  <c r="F25" i="3" s="1"/>
  <c r="G25" i="3" s="1"/>
  <c r="H25" i="3" s="1"/>
  <c r="I25" i="3" s="1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T25" i="3" s="1"/>
  <c r="U25" i="3" s="1"/>
  <c r="V25" i="3" s="1"/>
  <c r="W25" i="3" s="1"/>
  <c r="X25" i="3" s="1"/>
  <c r="Y25" i="3" s="1"/>
  <c r="W15" i="3"/>
  <c r="W16" i="3"/>
  <c r="W18" i="3"/>
  <c r="W19" i="3"/>
  <c r="V19" i="3"/>
  <c r="V18" i="3"/>
  <c r="V16" i="3"/>
  <c r="V15" i="3"/>
  <c r="W10" i="3"/>
  <c r="W11" i="3"/>
  <c r="W12" i="3"/>
  <c r="V12" i="3"/>
  <c r="V11" i="3"/>
  <c r="V10" i="3"/>
  <c r="W6" i="3"/>
  <c r="W8" i="3"/>
  <c r="V8" i="3"/>
  <c r="V6" i="3"/>
  <c r="E4" i="3"/>
  <c r="F4" i="3" s="1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D52" i="1"/>
  <c r="D51" i="1"/>
  <c r="D50" i="1"/>
  <c r="D49" i="1"/>
  <c r="D48" i="1"/>
  <c r="E47" i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E36" i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W36" i="1" s="1"/>
  <c r="X36" i="1" s="1"/>
  <c r="Y36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E25" i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O98" i="3" l="1"/>
  <c r="G98" i="3"/>
  <c r="R43" i="4"/>
  <c r="W129" i="3"/>
  <c r="W151" i="3" s="1"/>
  <c r="X129" i="3"/>
  <c r="M46" i="4"/>
  <c r="F45" i="4"/>
  <c r="X55" i="3"/>
  <c r="W78" i="9"/>
  <c r="X59" i="3"/>
  <c r="W40" i="6"/>
  <c r="U106" i="3"/>
  <c r="M106" i="3"/>
  <c r="N105" i="3"/>
  <c r="F105" i="3"/>
  <c r="O104" i="3"/>
  <c r="G104" i="3"/>
  <c r="P103" i="3"/>
  <c r="H103" i="3"/>
  <c r="Q102" i="3"/>
  <c r="I102" i="3"/>
  <c r="R101" i="3"/>
  <c r="J101" i="3"/>
  <c r="S100" i="3"/>
  <c r="K100" i="3"/>
  <c r="T99" i="3"/>
  <c r="L99" i="3"/>
  <c r="U98" i="3"/>
  <c r="M98" i="3"/>
  <c r="N97" i="3"/>
  <c r="F97" i="3"/>
  <c r="O96" i="3"/>
  <c r="G96" i="3"/>
  <c r="P95" i="3"/>
  <c r="H95" i="3"/>
  <c r="Q94" i="3"/>
  <c r="I94" i="3"/>
  <c r="R93" i="3"/>
  <c r="J93" i="3"/>
  <c r="P46" i="4"/>
  <c r="H46" i="4"/>
  <c r="Q45" i="4"/>
  <c r="I45" i="4"/>
  <c r="R44" i="4"/>
  <c r="J44" i="4"/>
  <c r="S43" i="4"/>
  <c r="K43" i="4"/>
  <c r="S106" i="3"/>
  <c r="K106" i="3"/>
  <c r="T105" i="3"/>
  <c r="L105" i="3"/>
  <c r="U104" i="3"/>
  <c r="M104" i="3"/>
  <c r="N103" i="3"/>
  <c r="F103" i="3"/>
  <c r="O102" i="3"/>
  <c r="G102" i="3"/>
  <c r="P101" i="3"/>
  <c r="H101" i="3"/>
  <c r="Q100" i="3"/>
  <c r="I100" i="3"/>
  <c r="R99" i="3"/>
  <c r="J99" i="3"/>
  <c r="S98" i="3"/>
  <c r="K98" i="3"/>
  <c r="T97" i="3"/>
  <c r="L97" i="3"/>
  <c r="U96" i="3"/>
  <c r="M96" i="3"/>
  <c r="N95" i="3"/>
  <c r="F95" i="3"/>
  <c r="O94" i="3"/>
  <c r="G94" i="3"/>
  <c r="P93" i="3"/>
  <c r="H93" i="3"/>
  <c r="Q92" i="3"/>
  <c r="T91" i="3"/>
  <c r="L91" i="3"/>
  <c r="O45" i="4"/>
  <c r="G45" i="4"/>
  <c r="P44" i="4"/>
  <c r="H44" i="4"/>
  <c r="Q98" i="3"/>
  <c r="I98" i="3"/>
  <c r="U45" i="4"/>
  <c r="M45" i="4"/>
  <c r="N44" i="4"/>
  <c r="F44" i="4"/>
  <c r="O43" i="4"/>
  <c r="G43" i="4"/>
  <c r="U46" i="4"/>
  <c r="P98" i="3"/>
  <c r="H98" i="3"/>
  <c r="S46" i="4"/>
  <c r="T45" i="4"/>
  <c r="L45" i="4"/>
  <c r="U44" i="4"/>
  <c r="M44" i="4"/>
  <c r="N43" i="4"/>
  <c r="F43" i="4"/>
  <c r="O46" i="4"/>
  <c r="G46" i="4"/>
  <c r="P45" i="4"/>
  <c r="H45" i="4"/>
  <c r="Q44" i="4"/>
  <c r="I44" i="4"/>
  <c r="J43" i="4"/>
  <c r="Q106" i="3"/>
  <c r="I106" i="3"/>
  <c r="R105" i="3"/>
  <c r="J105" i="3"/>
  <c r="S104" i="3"/>
  <c r="K104" i="3"/>
  <c r="T103" i="3"/>
  <c r="L103" i="3"/>
  <c r="U102" i="3"/>
  <c r="M102" i="3"/>
  <c r="N101" i="3"/>
  <c r="F101" i="3"/>
  <c r="O100" i="3"/>
  <c r="G100" i="3"/>
  <c r="P99" i="3"/>
  <c r="H99" i="3"/>
  <c r="R97" i="3"/>
  <c r="J97" i="3"/>
  <c r="S96" i="3"/>
  <c r="K96" i="3"/>
  <c r="T95" i="3"/>
  <c r="L95" i="3"/>
  <c r="U94" i="3"/>
  <c r="M94" i="3"/>
  <c r="N93" i="3"/>
  <c r="F93" i="3"/>
  <c r="O92" i="3"/>
  <c r="G92" i="3"/>
  <c r="J91" i="3"/>
  <c r="I92" i="3"/>
  <c r="V51" i="3"/>
  <c r="V139" i="3"/>
  <c r="W78" i="8"/>
  <c r="V55" i="3"/>
  <c r="V143" i="3"/>
  <c r="V78" i="8"/>
  <c r="V144" i="3"/>
  <c r="V48" i="3"/>
  <c r="V40" i="6"/>
  <c r="N98" i="3"/>
  <c r="F98" i="3"/>
  <c r="Q46" i="4"/>
  <c r="I46" i="4"/>
  <c r="R45" i="4"/>
  <c r="J45" i="4"/>
  <c r="S44" i="4"/>
  <c r="K44" i="4"/>
  <c r="T43" i="4"/>
  <c r="L43" i="4"/>
  <c r="T98" i="3"/>
  <c r="L98" i="3"/>
  <c r="V59" i="3"/>
  <c r="V78" i="9"/>
  <c r="N46" i="4"/>
  <c r="F46" i="4"/>
  <c r="Q43" i="4"/>
  <c r="I43" i="4"/>
  <c r="R98" i="3"/>
  <c r="J98" i="3"/>
  <c r="O44" i="4"/>
  <c r="G44" i="4"/>
  <c r="P43" i="4"/>
  <c r="H43" i="4"/>
  <c r="N45" i="4"/>
  <c r="L46" i="4"/>
  <c r="L44" i="4"/>
  <c r="U43" i="4"/>
  <c r="M43" i="4"/>
  <c r="S92" i="3"/>
  <c r="K92" i="3"/>
  <c r="N91" i="3"/>
  <c r="F91" i="3"/>
  <c r="T106" i="3"/>
  <c r="L106" i="3"/>
  <c r="U105" i="3"/>
  <c r="M105" i="3"/>
  <c r="N104" i="3"/>
  <c r="F104" i="3"/>
  <c r="O103" i="3"/>
  <c r="G103" i="3"/>
  <c r="P102" i="3"/>
  <c r="H102" i="3"/>
  <c r="Q101" i="3"/>
  <c r="I101" i="3"/>
  <c r="R100" i="3"/>
  <c r="J100" i="3"/>
  <c r="S99" i="3"/>
  <c r="K99" i="3"/>
  <c r="U97" i="3"/>
  <c r="M97" i="3"/>
  <c r="N96" i="3"/>
  <c r="F96" i="3"/>
  <c r="O95" i="3"/>
  <c r="G95" i="3"/>
  <c r="P94" i="3"/>
  <c r="H94" i="3"/>
  <c r="Q93" i="3"/>
  <c r="I93" i="3"/>
  <c r="R92" i="3"/>
  <c r="J92" i="3"/>
  <c r="U91" i="3"/>
  <c r="M91" i="3"/>
  <c r="R52" i="1"/>
  <c r="J52" i="1"/>
  <c r="T51" i="1"/>
  <c r="L51" i="1"/>
  <c r="N50" i="1"/>
  <c r="F50" i="1"/>
  <c r="P49" i="1"/>
  <c r="H49" i="1"/>
  <c r="R48" i="1"/>
  <c r="J48" i="1"/>
  <c r="R106" i="3"/>
  <c r="J106" i="3"/>
  <c r="S105" i="3"/>
  <c r="K105" i="3"/>
  <c r="T104" i="3"/>
  <c r="L104" i="3"/>
  <c r="U103" i="3"/>
  <c r="M103" i="3"/>
  <c r="N102" i="3"/>
  <c r="F102" i="3"/>
  <c r="O101" i="3"/>
  <c r="G101" i="3"/>
  <c r="P100" i="3"/>
  <c r="H100" i="3"/>
  <c r="Q99" i="3"/>
  <c r="I99" i="3"/>
  <c r="S97" i="3"/>
  <c r="K97" i="3"/>
  <c r="T96" i="3"/>
  <c r="L96" i="3"/>
  <c r="U95" i="3"/>
  <c r="M95" i="3"/>
  <c r="N94" i="3"/>
  <c r="F94" i="3"/>
  <c r="O93" i="3"/>
  <c r="G93" i="3"/>
  <c r="P92" i="3"/>
  <c r="H92" i="3"/>
  <c r="S91" i="3"/>
  <c r="K91" i="3"/>
  <c r="O106" i="3"/>
  <c r="G106" i="3"/>
  <c r="P105" i="3"/>
  <c r="H105" i="3"/>
  <c r="Q104" i="3"/>
  <c r="I104" i="3"/>
  <c r="R103" i="3"/>
  <c r="J103" i="3"/>
  <c r="S102" i="3"/>
  <c r="K102" i="3"/>
  <c r="T101" i="3"/>
  <c r="L101" i="3"/>
  <c r="U100" i="3"/>
  <c r="M100" i="3"/>
  <c r="N99" i="3"/>
  <c r="F99" i="3"/>
  <c r="P97" i="3"/>
  <c r="H97" i="3"/>
  <c r="Q96" i="3"/>
  <c r="I96" i="3"/>
  <c r="R95" i="3"/>
  <c r="J95" i="3"/>
  <c r="S94" i="3"/>
  <c r="K94" i="3"/>
  <c r="T93" i="3"/>
  <c r="L93" i="3"/>
  <c r="U92" i="3"/>
  <c r="M92" i="3"/>
  <c r="P91" i="3"/>
  <c r="H91" i="3"/>
  <c r="V25" i="7"/>
  <c r="W50" i="7"/>
  <c r="V50" i="7"/>
  <c r="W25" i="7"/>
  <c r="N106" i="3"/>
  <c r="F106" i="3"/>
  <c r="O105" i="3"/>
  <c r="G105" i="3"/>
  <c r="P104" i="3"/>
  <c r="H104" i="3"/>
  <c r="Q103" i="3"/>
  <c r="I103" i="3"/>
  <c r="R102" i="3"/>
  <c r="J102" i="3"/>
  <c r="S101" i="3"/>
  <c r="K101" i="3"/>
  <c r="T100" i="3"/>
  <c r="L100" i="3"/>
  <c r="U99" i="3"/>
  <c r="M99" i="3"/>
  <c r="O97" i="3"/>
  <c r="G97" i="3"/>
  <c r="P96" i="3"/>
  <c r="H96" i="3"/>
  <c r="Q95" i="3"/>
  <c r="I95" i="3"/>
  <c r="R94" i="3"/>
  <c r="J94" i="3"/>
  <c r="S93" i="3"/>
  <c r="K93" i="3"/>
  <c r="T92" i="3"/>
  <c r="L92" i="3"/>
  <c r="O91" i="3"/>
  <c r="G91" i="3"/>
  <c r="R91" i="3"/>
  <c r="P106" i="3"/>
  <c r="H106" i="3"/>
  <c r="Q105" i="3"/>
  <c r="I105" i="3"/>
  <c r="R104" i="3"/>
  <c r="J104" i="3"/>
  <c r="S103" i="3"/>
  <c r="K103" i="3"/>
  <c r="T102" i="3"/>
  <c r="L102" i="3"/>
  <c r="U101" i="3"/>
  <c r="M101" i="3"/>
  <c r="N100" i="3"/>
  <c r="F100" i="3"/>
  <c r="O99" i="3"/>
  <c r="G99" i="3"/>
  <c r="Q97" i="3"/>
  <c r="I97" i="3"/>
  <c r="R96" i="3"/>
  <c r="J96" i="3"/>
  <c r="S95" i="3"/>
  <c r="K95" i="3"/>
  <c r="T94" i="3"/>
  <c r="L94" i="3"/>
  <c r="U93" i="3"/>
  <c r="M93" i="3"/>
  <c r="N92" i="3"/>
  <c r="F92" i="3"/>
  <c r="Q91" i="3"/>
  <c r="I91" i="3"/>
  <c r="V20" i="6"/>
  <c r="W20" i="6"/>
  <c r="V75" i="3"/>
  <c r="V97" i="3" s="1"/>
  <c r="V83" i="3"/>
  <c r="V105" i="3" s="1"/>
  <c r="W75" i="3"/>
  <c r="X97" i="3" s="1"/>
  <c r="P52" i="1"/>
  <c r="H52" i="1"/>
  <c r="R51" i="1"/>
  <c r="J51" i="1"/>
  <c r="T50" i="1"/>
  <c r="L50" i="1"/>
  <c r="U52" i="1"/>
  <c r="O52" i="1"/>
  <c r="G52" i="1"/>
  <c r="S50" i="1"/>
  <c r="K50" i="1"/>
  <c r="M49" i="1"/>
  <c r="E49" i="1"/>
  <c r="O48" i="1"/>
  <c r="G48" i="1"/>
  <c r="M52" i="1"/>
  <c r="E52" i="1"/>
  <c r="O51" i="1"/>
  <c r="G51" i="1"/>
  <c r="Q50" i="1"/>
  <c r="I50" i="1"/>
  <c r="S49" i="1"/>
  <c r="K49" i="1"/>
  <c r="U48" i="1"/>
  <c r="M48" i="1"/>
  <c r="E48" i="1"/>
  <c r="Q52" i="1"/>
  <c r="I52" i="1"/>
  <c r="S51" i="1"/>
  <c r="K51" i="1"/>
  <c r="U50" i="1"/>
  <c r="M50" i="1"/>
  <c r="E50" i="1"/>
  <c r="O49" i="1"/>
  <c r="G49" i="1"/>
  <c r="Q48" i="1"/>
  <c r="I48" i="1"/>
  <c r="H50" i="1"/>
  <c r="R49" i="1"/>
  <c r="J49" i="1"/>
  <c r="T48" i="1"/>
  <c r="L48" i="1"/>
  <c r="S52" i="1"/>
  <c r="K52" i="1"/>
  <c r="U51" i="1"/>
  <c r="M51" i="1"/>
  <c r="E51" i="1"/>
  <c r="O50" i="1"/>
  <c r="G50" i="1"/>
  <c r="Q49" i="1"/>
  <c r="I49" i="1"/>
  <c r="S48" i="1"/>
  <c r="K48" i="1"/>
  <c r="N49" i="1"/>
  <c r="F49" i="1"/>
  <c r="P48" i="1"/>
  <c r="H48" i="1"/>
  <c r="T49" i="1"/>
  <c r="L49" i="1"/>
  <c r="N48" i="1"/>
  <c r="F48" i="1"/>
  <c r="U49" i="1"/>
  <c r="Q51" i="1"/>
  <c r="H51" i="1"/>
  <c r="R50" i="1"/>
  <c r="J50" i="1"/>
  <c r="T52" i="1"/>
  <c r="L52" i="1"/>
  <c r="N51" i="1"/>
  <c r="F51" i="1"/>
  <c r="P50" i="1"/>
  <c r="V80" i="3"/>
  <c r="V102" i="3" s="1"/>
  <c r="I51" i="1"/>
  <c r="N52" i="1"/>
  <c r="T46" i="4"/>
  <c r="W72" i="3"/>
  <c r="X94" i="3" s="1"/>
  <c r="W74" i="3"/>
  <c r="X96" i="3" s="1"/>
  <c r="F52" i="1"/>
  <c r="P51" i="1"/>
  <c r="K46" i="4"/>
  <c r="V76" i="3"/>
  <c r="V98" i="3" s="1"/>
  <c r="W76" i="3"/>
  <c r="X98" i="3" s="1"/>
  <c r="V72" i="3"/>
  <c r="V94" i="3" s="1"/>
  <c r="W80" i="3"/>
  <c r="X102" i="3" s="1"/>
  <c r="W61" i="3"/>
  <c r="W53" i="3"/>
  <c r="V53" i="3"/>
  <c r="V57" i="3"/>
  <c r="V70" i="3"/>
  <c r="V92" i="3" s="1"/>
  <c r="V79" i="3"/>
  <c r="V101" i="3" s="1"/>
  <c r="V50" i="3"/>
  <c r="V54" i="3"/>
  <c r="V58" i="3"/>
  <c r="W59" i="3"/>
  <c r="W55" i="3"/>
  <c r="W51" i="3"/>
  <c r="V9" i="3"/>
  <c r="V74" i="3"/>
  <c r="V96" i="3" s="1"/>
  <c r="V17" i="3"/>
  <c r="V82" i="3"/>
  <c r="V104" i="3" s="1"/>
  <c r="V52" i="3"/>
  <c r="V60" i="3"/>
  <c r="V61" i="3"/>
  <c r="W70" i="3"/>
  <c r="W82" i="3"/>
  <c r="X104" i="3" s="1"/>
  <c r="V56" i="3"/>
  <c r="W57" i="3"/>
  <c r="W79" i="3"/>
  <c r="X101" i="3" s="1"/>
  <c r="W83" i="3"/>
  <c r="X105" i="3" s="1"/>
  <c r="W60" i="3"/>
  <c r="W56" i="3"/>
  <c r="W52" i="3"/>
  <c r="W48" i="3"/>
  <c r="W58" i="3"/>
  <c r="W54" i="3"/>
  <c r="W50" i="3"/>
  <c r="W17" i="3"/>
  <c r="W9" i="3"/>
  <c r="W14" i="3"/>
  <c r="V14" i="3"/>
  <c r="W4" i="3"/>
  <c r="X4" i="3" s="1"/>
  <c r="Y4" i="3" s="1"/>
  <c r="X151" i="3" l="1"/>
  <c r="Y151" i="3"/>
  <c r="V39" i="9"/>
  <c r="W73" i="3"/>
  <c r="X95" i="3" s="1"/>
  <c r="V39" i="8"/>
  <c r="W78" i="3"/>
  <c r="X100" i="3" s="1"/>
  <c r="W39" i="8"/>
  <c r="W81" i="3"/>
  <c r="X103" i="3" s="1"/>
  <c r="W39" i="9"/>
  <c r="W105" i="3"/>
  <c r="W97" i="3"/>
  <c r="W92" i="3"/>
  <c r="V81" i="3"/>
  <c r="V103" i="3" s="1"/>
  <c r="V73" i="3"/>
  <c r="V95" i="3" s="1"/>
  <c r="W102" i="3"/>
  <c r="W104" i="3"/>
  <c r="W101" i="3"/>
  <c r="W13" i="3"/>
  <c r="W96" i="3"/>
  <c r="W94" i="3"/>
  <c r="W98" i="3"/>
  <c r="V13" i="3"/>
  <c r="V78" i="3"/>
  <c r="V100" i="3" s="1"/>
  <c r="W77" i="3" l="1"/>
  <c r="X99" i="3" s="1"/>
  <c r="W95" i="3"/>
  <c r="W103" i="3"/>
  <c r="V77" i="3"/>
  <c r="V99" i="3" s="1"/>
  <c r="W100" i="3"/>
  <c r="E4" i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W99" i="3" l="1"/>
  <c r="V18" i="1" l="1"/>
  <c r="V29" i="1" s="1"/>
  <c r="V8" i="1"/>
  <c r="W8" i="1"/>
  <c r="W18" i="1"/>
  <c r="X29" i="1" s="1"/>
  <c r="W29" i="1" l="1"/>
  <c r="W40" i="1"/>
  <c r="X51" i="1" s="1"/>
  <c r="V40" i="1"/>
  <c r="V51" i="1" s="1"/>
  <c r="W51" i="1" l="1"/>
  <c r="W16" i="4" l="1"/>
  <c r="X25" i="4" s="1"/>
  <c r="W5" i="4"/>
  <c r="V6" i="1"/>
  <c r="V5" i="4"/>
  <c r="V15" i="4" l="1"/>
  <c r="V24" i="4" s="1"/>
  <c r="V6" i="4"/>
  <c r="W6" i="1"/>
  <c r="V5" i="1"/>
  <c r="V16" i="1"/>
  <c r="V14" i="4"/>
  <c r="W5" i="1"/>
  <c r="V27" i="1" l="1"/>
  <c r="V23" i="4"/>
  <c r="W7" i="1"/>
  <c r="V7" i="1"/>
  <c r="V38" i="1"/>
  <c r="V49" i="1" s="1"/>
  <c r="V33" i="4"/>
  <c r="V43" i="4" s="1"/>
  <c r="W6" i="4"/>
  <c r="V34" i="4"/>
  <c r="V44" i="4" s="1"/>
  <c r="W16" i="1"/>
  <c r="X27" i="1" s="1"/>
  <c r="V17" i="1"/>
  <c r="V28" i="1" s="1"/>
  <c r="V15" i="1"/>
  <c r="V26" i="1" s="1"/>
  <c r="W27" i="1" l="1"/>
  <c r="V22" i="1"/>
  <c r="W38" i="1"/>
  <c r="V39" i="1"/>
  <c r="V50" i="1" s="1"/>
  <c r="V9" i="1"/>
  <c r="W14" i="4"/>
  <c r="X23" i="4" s="1"/>
  <c r="V37" i="1"/>
  <c r="V48" i="1" s="1"/>
  <c r="W9" i="1"/>
  <c r="W15" i="4"/>
  <c r="V7" i="4"/>
  <c r="W7" i="4"/>
  <c r="W35" i="4" s="1"/>
  <c r="X45" i="4" s="1"/>
  <c r="W17" i="1"/>
  <c r="W24" i="4" l="1"/>
  <c r="X24" i="4"/>
  <c r="W28" i="1"/>
  <c r="X28" i="1"/>
  <c r="W49" i="1"/>
  <c r="X49" i="1"/>
  <c r="W39" i="1"/>
  <c r="W33" i="4"/>
  <c r="W23" i="4"/>
  <c r="V8" i="4"/>
  <c r="V9" i="4" s="1"/>
  <c r="W15" i="1"/>
  <c r="W8" i="4"/>
  <c r="W9" i="4" s="1"/>
  <c r="W34" i="4"/>
  <c r="V17" i="4"/>
  <c r="V19" i="1"/>
  <c r="V16" i="4"/>
  <c r="V35" i="4" s="1"/>
  <c r="V45" i="4" s="1"/>
  <c r="W43" i="4" l="1"/>
  <c r="X43" i="4"/>
  <c r="W44" i="4"/>
  <c r="X44" i="4"/>
  <c r="W50" i="1"/>
  <c r="X50" i="1"/>
  <c r="W22" i="1"/>
  <c r="X26" i="1"/>
  <c r="V30" i="1"/>
  <c r="V25" i="4"/>
  <c r="W25" i="4"/>
  <c r="W45" i="4"/>
  <c r="W26" i="1"/>
  <c r="W37" i="1"/>
  <c r="V20" i="1"/>
  <c r="V41" i="1"/>
  <c r="V52" i="1" s="1"/>
  <c r="W17" i="4"/>
  <c r="X26" i="4" s="1"/>
  <c r="W19" i="1"/>
  <c r="V26" i="4"/>
  <c r="V18" i="4"/>
  <c r="V36" i="4"/>
  <c r="V46" i="4" s="1"/>
  <c r="X30" i="1" l="1"/>
  <c r="W48" i="1"/>
  <c r="X48" i="1"/>
  <c r="W30" i="1"/>
  <c r="W20" i="1"/>
  <c r="W41" i="1"/>
  <c r="W26" i="4"/>
  <c r="W18" i="4"/>
  <c r="W36" i="4"/>
  <c r="W46" i="4" l="1"/>
  <c r="X46" i="4"/>
  <c r="W52" i="1"/>
  <c r="X52" i="1"/>
  <c r="X113" i="6" l="1"/>
  <c r="X105" i="6"/>
  <c r="X117" i="6"/>
  <c r="X111" i="6"/>
  <c r="X107" i="6"/>
  <c r="X110" i="6" l="1"/>
  <c r="X108" i="6"/>
  <c r="X119" i="6"/>
  <c r="X116" i="6"/>
  <c r="X112" i="6"/>
  <c r="X114" i="6"/>
  <c r="X109" i="6"/>
  <c r="X115" i="6"/>
  <c r="X106" i="6"/>
  <c r="X113" i="3" l="1"/>
  <c r="X125" i="3" l="1"/>
  <c r="X117" i="3"/>
  <c r="X123" i="3"/>
  <c r="X115" i="3"/>
  <c r="X120" i="3"/>
  <c r="X126" i="3"/>
  <c r="X124" i="3"/>
  <c r="X116" i="3"/>
  <c r="X127" i="3"/>
  <c r="X122" i="3"/>
  <c r="X121" i="3"/>
  <c r="X128" i="3"/>
  <c r="X119" i="3"/>
  <c r="X118" i="3"/>
  <c r="X114" i="3"/>
  <c r="X34" i="6" l="1"/>
  <c r="X54" i="6" l="1"/>
  <c r="X74" i="6"/>
  <c r="X37" i="6"/>
  <c r="X29" i="6"/>
  <c r="X36" i="6"/>
  <c r="X25" i="6"/>
  <c r="X32" i="6"/>
  <c r="X35" i="6"/>
  <c r="X27" i="6"/>
  <c r="X31" i="6"/>
  <c r="X26" i="6"/>
  <c r="X30" i="6"/>
  <c r="X33" i="6"/>
  <c r="X28" i="6"/>
  <c r="X94" i="6" l="1"/>
  <c r="X73" i="6"/>
  <c r="X53" i="6"/>
  <c r="X76" i="6"/>
  <c r="X56" i="6"/>
  <c r="X65" i="6"/>
  <c r="X45" i="6"/>
  <c r="X39" i="6"/>
  <c r="X67" i="6"/>
  <c r="X47" i="6"/>
  <c r="X55" i="6"/>
  <c r="X75" i="6"/>
  <c r="X49" i="6"/>
  <c r="X69" i="6"/>
  <c r="X66" i="6"/>
  <c r="X46" i="6"/>
  <c r="X68" i="6"/>
  <c r="X48" i="6"/>
  <c r="X70" i="6"/>
  <c r="X50" i="6"/>
  <c r="X71" i="6"/>
  <c r="X51" i="6"/>
  <c r="X72" i="6"/>
  <c r="X52" i="6"/>
  <c r="X77" i="6"/>
  <c r="X57" i="6"/>
  <c r="X92" i="6" l="1"/>
  <c r="X90" i="6"/>
  <c r="X86" i="6"/>
  <c r="X89" i="6"/>
  <c r="X85" i="6"/>
  <c r="X93" i="6"/>
  <c r="X91" i="6"/>
  <c r="X97" i="6"/>
  <c r="X88" i="6"/>
  <c r="X87" i="6"/>
  <c r="X95" i="6"/>
  <c r="X96" i="6"/>
  <c r="X59" i="6"/>
  <c r="X79" i="6"/>
  <c r="X99" i="6" l="1"/>
  <c r="X27" i="3"/>
  <c r="X70" i="3" l="1"/>
  <c r="X48" i="3"/>
  <c r="X40" i="6"/>
  <c r="X92" i="3" l="1"/>
  <c r="Y26" i="9" l="1"/>
  <c r="Y10" i="9"/>
  <c r="Y30" i="9"/>
  <c r="Y23" i="9"/>
  <c r="Y14" i="9"/>
  <c r="Y7" i="9"/>
  <c r="Y18" i="9"/>
  <c r="Y29" i="9"/>
  <c r="Y33" i="9"/>
  <c r="Y28" i="9"/>
  <c r="Y19" i="9"/>
  <c r="Y36" i="9"/>
  <c r="Y24" i="9"/>
  <c r="Y25" i="9"/>
  <c r="Y9" i="9"/>
  <c r="Y11" i="9"/>
  <c r="Y15" i="9"/>
  <c r="Y34" i="9"/>
  <c r="Y31" i="9"/>
  <c r="Y6" i="9"/>
  <c r="Y35" i="9"/>
  <c r="Y21" i="9"/>
  <c r="Y12" i="9"/>
  <c r="Y20" i="9"/>
  <c r="Y13" i="9"/>
  <c r="Y22" i="9"/>
  <c r="Y33" i="8"/>
  <c r="Y30" i="8"/>
  <c r="Y24" i="8"/>
  <c r="Y18" i="8"/>
  <c r="Y14" i="8"/>
  <c r="Y28" i="8"/>
  <c r="Y23" i="8"/>
  <c r="Y20" i="8"/>
  <c r="Y7" i="8"/>
  <c r="Y26" i="8"/>
  <c r="Y21" i="8"/>
  <c r="Y9" i="8"/>
  <c r="Y19" i="8"/>
  <c r="Y10" i="8"/>
  <c r="Y29" i="8"/>
  <c r="Y25" i="8"/>
  <c r="Y34" i="8"/>
  <c r="Y15" i="8"/>
  <c r="Y31" i="8"/>
  <c r="Y22" i="8"/>
  <c r="Y11" i="8"/>
  <c r="Y12" i="8"/>
  <c r="Y36" i="8"/>
  <c r="Y35" i="8"/>
  <c r="Y6" i="8"/>
  <c r="Y13" i="8"/>
  <c r="Y27" i="8" l="1"/>
  <c r="Y32" i="8"/>
  <c r="Y8" i="9"/>
  <c r="Y5" i="9" s="1"/>
  <c r="Y17" i="9"/>
  <c r="Y8" i="8"/>
  <c r="Y5" i="8" s="1"/>
  <c r="Y17" i="8"/>
  <c r="Y27" i="9"/>
  <c r="Y32" i="9"/>
  <c r="Y16" i="9" l="1"/>
  <c r="Y16" i="8"/>
  <c r="Y211" i="8" l="1"/>
  <c r="Y38" i="8"/>
  <c r="Y38" i="9"/>
  <c r="Y200" i="9"/>
  <c r="Y233" i="9" l="1"/>
  <c r="Y228" i="9"/>
  <c r="Y230" i="9"/>
  <c r="Y218" i="9"/>
  <c r="Y221" i="9"/>
  <c r="Y217" i="9"/>
  <c r="Y219" i="9"/>
  <c r="Y208" i="9"/>
  <c r="Y209" i="9"/>
  <c r="Y205" i="9"/>
  <c r="Y229" i="9"/>
  <c r="Y223" i="9"/>
  <c r="Y226" i="9"/>
  <c r="Y220" i="9"/>
  <c r="Y231" i="9"/>
  <c r="Y214" i="9"/>
  <c r="Y216" i="9"/>
  <c r="Y202" i="9"/>
  <c r="Y224" i="9"/>
  <c r="Y201" i="9"/>
  <c r="Y206" i="9"/>
  <c r="Y225" i="9"/>
  <c r="Y207" i="9"/>
  <c r="Y204" i="9"/>
  <c r="Y213" i="9"/>
  <c r="Y215" i="9"/>
  <c r="Y210" i="9"/>
  <c r="Y227" i="9"/>
  <c r="Y203" i="9"/>
  <c r="Y222" i="9"/>
  <c r="Y212" i="9"/>
  <c r="Y211" i="9"/>
  <c r="Y233" i="8"/>
  <c r="Y221" i="8"/>
  <c r="Y204" i="8"/>
  <c r="Y214" i="8"/>
  <c r="Y207" i="8"/>
  <c r="Y228" i="8"/>
  <c r="Y224" i="8"/>
  <c r="Y208" i="8"/>
  <c r="Y216" i="8"/>
  <c r="Y219" i="8"/>
  <c r="Y215" i="8"/>
  <c r="Y209" i="8"/>
  <c r="Y220" i="8"/>
  <c r="Y202" i="8"/>
  <c r="Y230" i="8"/>
  <c r="Y225" i="8"/>
  <c r="Y201" i="8"/>
  <c r="Y210" i="8"/>
  <c r="Y206" i="8"/>
  <c r="Y205" i="8"/>
  <c r="Y229" i="8"/>
  <c r="Y217" i="8"/>
  <c r="Y218" i="8"/>
  <c r="Y213" i="8"/>
  <c r="Y231" i="8"/>
  <c r="Y226" i="8"/>
  <c r="Y223" i="8"/>
  <c r="Y227" i="8"/>
  <c r="Y222" i="8"/>
  <c r="Y203" i="8"/>
  <c r="Y200" i="8"/>
  <c r="Y212" i="8"/>
  <c r="Y16" i="7"/>
  <c r="Y7" i="7"/>
  <c r="Y11" i="7"/>
  <c r="Y22" i="7"/>
  <c r="Y12" i="7"/>
  <c r="Y18" i="7"/>
  <c r="Y15" i="7"/>
  <c r="Y20" i="7"/>
  <c r="Y9" i="7"/>
  <c r="Y19" i="7"/>
  <c r="Y10" i="7"/>
  <c r="Y21" i="7"/>
  <c r="Y6" i="7" l="1"/>
  <c r="Y8" i="7"/>
  <c r="Y14" i="7"/>
  <c r="Y17" i="7"/>
  <c r="Y47" i="7"/>
  <c r="Y72" i="7" s="1"/>
  <c r="Y45" i="7"/>
  <c r="Y70" i="7" s="1"/>
  <c r="Y41" i="7"/>
  <c r="Y66" i="7" s="1"/>
  <c r="Y37" i="7"/>
  <c r="Y62" i="7" s="1"/>
  <c r="Y44" i="7"/>
  <c r="Y69" i="7" s="1"/>
  <c r="Y94" i="7" l="1"/>
  <c r="Y119" i="7" s="1"/>
  <c r="Y13" i="7"/>
  <c r="Y142" i="7"/>
  <c r="Y97" i="7"/>
  <c r="Y122" i="7" s="1"/>
  <c r="Y91" i="7"/>
  <c r="Y116" i="7" s="1"/>
  <c r="Y5" i="7"/>
  <c r="Y95" i="7"/>
  <c r="Y120" i="7" s="1"/>
  <c r="Y87" i="7"/>
  <c r="Y112" i="7" s="1"/>
  <c r="Y149" i="7" l="1"/>
  <c r="Y148" i="7"/>
  <c r="Y139" i="7"/>
  <c r="Y140" i="7"/>
  <c r="Y135" i="7"/>
  <c r="Y131" i="7"/>
  <c r="Y137" i="7"/>
  <c r="Y134" i="7"/>
  <c r="Y147" i="7"/>
  <c r="Y144" i="7"/>
  <c r="Y146" i="7"/>
  <c r="Y132" i="7"/>
  <c r="Y141" i="7"/>
  <c r="Y143" i="7"/>
  <c r="Y145" i="7"/>
  <c r="Y136" i="7"/>
  <c r="Y133" i="7"/>
  <c r="Y130" i="7"/>
  <c r="Y24" i="7"/>
  <c r="Y138" i="7"/>
  <c r="Y7" i="6" l="1"/>
  <c r="Y5" i="6"/>
  <c r="Y9" i="6" l="1"/>
  <c r="Y17" i="6"/>
  <c r="Y15" i="6"/>
  <c r="Y10" i="6"/>
  <c r="Y11" i="6"/>
  <c r="Y13" i="6"/>
  <c r="Y16" i="6"/>
  <c r="Y12" i="6"/>
  <c r="Y6" i="6"/>
  <c r="Y8" i="6"/>
  <c r="Y14" i="6"/>
  <c r="Y119" i="6" l="1"/>
  <c r="Y116" i="6"/>
  <c r="Y111" i="6"/>
  <c r="Y112" i="6"/>
  <c r="Y109" i="6"/>
  <c r="Y113" i="6"/>
  <c r="Y115" i="6"/>
  <c r="Y106" i="6"/>
  <c r="Y114" i="6"/>
  <c r="Y110" i="6"/>
  <c r="Y117" i="6"/>
  <c r="Y108" i="6"/>
  <c r="Y19" i="6"/>
  <c r="Y107" i="6"/>
  <c r="Y105" i="6"/>
  <c r="Y125" i="3" l="1"/>
  <c r="Y120" i="3"/>
  <c r="Y128" i="3" l="1"/>
  <c r="Y116" i="3"/>
  <c r="Y127" i="3"/>
  <c r="Y123" i="3"/>
  <c r="Y124" i="3"/>
  <c r="Y115" i="3"/>
  <c r="Y118" i="3"/>
  <c r="Y119" i="3"/>
  <c r="Y122" i="3"/>
  <c r="Y114" i="3"/>
  <c r="Y126" i="3"/>
  <c r="Y113" i="3"/>
  <c r="Y121" i="3"/>
  <c r="Y117" i="3"/>
  <c r="Y34" i="6" l="1"/>
  <c r="Y31" i="7"/>
  <c r="Y45" i="8"/>
  <c r="Y39" i="7"/>
  <c r="Y43" i="7"/>
  <c r="Y57" i="8"/>
  <c r="Y72" i="8"/>
  <c r="Y34" i="7"/>
  <c r="Y67" i="8"/>
  <c r="Y48" i="8"/>
  <c r="Y59" i="7" l="1"/>
  <c r="Y84" i="7"/>
  <c r="Y109" i="7" s="1"/>
  <c r="Y111" i="8"/>
  <c r="Y150" i="8"/>
  <c r="Y189" i="8" s="1"/>
  <c r="Y68" i="7"/>
  <c r="Y93" i="7"/>
  <c r="Y118" i="7" s="1"/>
  <c r="Y84" i="8"/>
  <c r="Y123" i="8"/>
  <c r="Y162" i="8" s="1"/>
  <c r="Y87" i="8"/>
  <c r="Y126" i="8"/>
  <c r="Y165" i="8" s="1"/>
  <c r="Y56" i="7"/>
  <c r="Y81" i="7"/>
  <c r="Y106" i="7" s="1"/>
  <c r="Y54" i="6"/>
  <c r="Y74" i="6"/>
  <c r="Y94" i="6" s="1"/>
  <c r="Y106" i="8"/>
  <c r="Y145" i="8"/>
  <c r="Y184" i="8" s="1"/>
  <c r="Y96" i="8"/>
  <c r="Y135" i="8"/>
  <c r="Y174" i="8" s="1"/>
  <c r="Y64" i="7"/>
  <c r="Y89" i="7"/>
  <c r="Y114" i="7" s="1"/>
  <c r="Y18" i="3"/>
  <c r="Y15" i="3"/>
  <c r="Y50" i="8"/>
  <c r="Y58" i="8"/>
  <c r="Y49" i="8"/>
  <c r="Y52" i="8"/>
  <c r="Y75" i="8"/>
  <c r="Y60" i="8"/>
  <c r="Y68" i="8"/>
  <c r="Y65" i="8"/>
  <c r="Y40" i="7"/>
  <c r="Y62" i="8"/>
  <c r="Y32" i="7"/>
  <c r="Y63" i="8"/>
  <c r="Y69" i="8"/>
  <c r="Y54" i="8"/>
  <c r="Y70" i="8"/>
  <c r="Y46" i="8"/>
  <c r="Y59" i="8"/>
  <c r="Y51" i="8"/>
  <c r="Y64" i="8"/>
  <c r="Y46" i="7"/>
  <c r="Y73" i="8"/>
  <c r="Y74" i="8"/>
  <c r="Y36" i="7"/>
  <c r="Y53" i="8"/>
  <c r="Y61" i="8"/>
  <c r="Y35" i="7"/>
  <c r="Y72" i="9"/>
  <c r="Y47" i="8"/>
  <c r="Y45" i="9"/>
  <c r="Y57" i="9"/>
  <c r="Y56" i="8"/>
  <c r="Y30" i="7"/>
  <c r="Y67" i="9"/>
  <c r="Y49" i="9"/>
  <c r="Y25" i="6"/>
  <c r="Y36" i="6"/>
  <c r="Y30" i="6"/>
  <c r="Y27" i="6"/>
  <c r="Y33" i="6"/>
  <c r="Y28" i="6"/>
  <c r="Y29" i="6"/>
  <c r="Y26" i="6"/>
  <c r="Y32" i="6"/>
  <c r="Y31" i="6"/>
  <c r="Y37" i="6"/>
  <c r="Y35" i="6"/>
  <c r="Y49" i="6" l="1"/>
  <c r="Y69" i="6"/>
  <c r="Y89" i="6" s="1"/>
  <c r="Y50" i="6"/>
  <c r="Y70" i="6"/>
  <c r="Y90" i="6" s="1"/>
  <c r="Y88" i="9"/>
  <c r="Y127" i="9"/>
  <c r="Y166" i="9" s="1"/>
  <c r="Y61" i="7"/>
  <c r="Y86" i="7"/>
  <c r="Y111" i="7" s="1"/>
  <c r="Y90" i="8"/>
  <c r="Y129" i="8"/>
  <c r="Y168" i="8" s="1"/>
  <c r="Y109" i="8"/>
  <c r="Y148" i="8"/>
  <c r="Y187" i="8" s="1"/>
  <c r="Y57" i="7"/>
  <c r="Y82" i="7"/>
  <c r="Y107" i="7" s="1"/>
  <c r="Y55" i="6"/>
  <c r="Y75" i="6"/>
  <c r="Y95" i="6" s="1"/>
  <c r="Y46" i="6"/>
  <c r="Y66" i="6"/>
  <c r="Y86" i="6" s="1"/>
  <c r="Y86" i="8"/>
  <c r="Y125" i="8"/>
  <c r="Y164" i="8" s="1"/>
  <c r="Y112" i="8"/>
  <c r="Y151" i="8"/>
  <c r="Y190" i="8" s="1"/>
  <c r="Y104" i="8"/>
  <c r="Y143" i="8"/>
  <c r="Y182" i="8" s="1"/>
  <c r="Y99" i="8"/>
  <c r="Y138" i="8"/>
  <c r="Y177" i="8" s="1"/>
  <c r="Y91" i="8"/>
  <c r="Y130" i="8"/>
  <c r="Y169" i="8" s="1"/>
  <c r="Y97" i="8"/>
  <c r="Y136" i="8"/>
  <c r="Y175" i="8" s="1"/>
  <c r="Y16" i="3"/>
  <c r="Y14" i="3" s="1"/>
  <c r="Y52" i="6"/>
  <c r="Y72" i="6"/>
  <c r="Y92" i="6" s="1"/>
  <c r="Y48" i="6"/>
  <c r="Y68" i="6"/>
  <c r="Y88" i="6" s="1"/>
  <c r="Y55" i="7"/>
  <c r="Y80" i="7"/>
  <c r="Y105" i="7" s="1"/>
  <c r="Y111" i="9"/>
  <c r="Y150" i="9"/>
  <c r="Y189" i="9" s="1"/>
  <c r="Y92" i="8"/>
  <c r="Y131" i="8"/>
  <c r="Y170" i="8" s="1"/>
  <c r="Y98" i="8"/>
  <c r="Y137" i="8"/>
  <c r="Y176" i="8" s="1"/>
  <c r="Y102" i="8"/>
  <c r="Y141" i="8"/>
  <c r="Y180" i="8" s="1"/>
  <c r="Y39" i="6"/>
  <c r="Y45" i="6"/>
  <c r="Y65" i="6"/>
  <c r="Y85" i="6" s="1"/>
  <c r="Y95" i="8"/>
  <c r="Y134" i="8"/>
  <c r="Y173" i="8" s="1"/>
  <c r="Y100" i="8"/>
  <c r="Y139" i="8"/>
  <c r="Y178" i="8" s="1"/>
  <c r="Y103" i="8"/>
  <c r="Y142" i="8"/>
  <c r="Y181" i="8" s="1"/>
  <c r="Y93" i="8"/>
  <c r="Y132" i="8"/>
  <c r="Y171" i="8" s="1"/>
  <c r="Y101" i="8"/>
  <c r="Y140" i="8"/>
  <c r="Y179" i="8" s="1"/>
  <c r="Y57" i="6"/>
  <c r="Y77" i="6"/>
  <c r="Y97" i="6" s="1"/>
  <c r="Y56" i="6"/>
  <c r="Y76" i="6"/>
  <c r="Y96" i="6" s="1"/>
  <c r="Y96" i="9"/>
  <c r="Y135" i="9"/>
  <c r="Y174" i="9" s="1"/>
  <c r="Y84" i="9"/>
  <c r="Y123" i="9"/>
  <c r="Y162" i="9" s="1"/>
  <c r="Y113" i="8"/>
  <c r="Y152" i="8"/>
  <c r="Y191" i="8" s="1"/>
  <c r="Y71" i="7"/>
  <c r="Y96" i="7"/>
  <c r="Y121" i="7" s="1"/>
  <c r="Y65" i="7"/>
  <c r="Y90" i="7"/>
  <c r="Y115" i="7" s="1"/>
  <c r="Y107" i="8"/>
  <c r="Y146" i="8"/>
  <c r="Y185" i="8" s="1"/>
  <c r="Y114" i="8"/>
  <c r="Y153" i="8"/>
  <c r="Y192" i="8" s="1"/>
  <c r="Y88" i="8"/>
  <c r="Y127" i="8"/>
  <c r="Y166" i="8" s="1"/>
  <c r="Y89" i="8"/>
  <c r="Y128" i="8"/>
  <c r="Y167" i="8" s="1"/>
  <c r="Y19" i="3"/>
  <c r="Y17" i="3" s="1"/>
  <c r="Y51" i="6"/>
  <c r="Y71" i="6"/>
  <c r="Y91" i="6" s="1"/>
  <c r="Y53" i="6"/>
  <c r="Y73" i="6"/>
  <c r="Y93" i="6" s="1"/>
  <c r="Y47" i="6"/>
  <c r="Y67" i="6"/>
  <c r="Y87" i="6" s="1"/>
  <c r="Y106" i="9"/>
  <c r="Y145" i="9"/>
  <c r="Y184" i="9" s="1"/>
  <c r="Y60" i="7"/>
  <c r="Y85" i="7"/>
  <c r="Y110" i="7" s="1"/>
  <c r="Y85" i="8"/>
  <c r="Y124" i="8"/>
  <c r="Y163" i="8" s="1"/>
  <c r="Y108" i="8"/>
  <c r="Y147" i="8"/>
  <c r="Y186" i="8" s="1"/>
  <c r="Y10" i="3"/>
  <c r="Y52" i="9"/>
  <c r="Y33" i="7"/>
  <c r="Y70" i="9"/>
  <c r="Y74" i="9"/>
  <c r="Y50" i="9"/>
  <c r="Y65" i="9"/>
  <c r="Y71" i="8"/>
  <c r="Y69" i="9"/>
  <c r="Y59" i="9"/>
  <c r="Y64" i="9"/>
  <c r="Y73" i="9"/>
  <c r="Y61" i="9"/>
  <c r="Y48" i="9"/>
  <c r="Y62" i="9"/>
  <c r="Y75" i="9"/>
  <c r="Y38" i="7"/>
  <c r="Y54" i="9"/>
  <c r="Y68" i="9"/>
  <c r="Y46" i="9"/>
  <c r="Y51" i="9"/>
  <c r="Y63" i="9"/>
  <c r="Y42" i="7"/>
  <c r="Y53" i="9"/>
  <c r="Y60" i="9"/>
  <c r="Y66" i="8"/>
  <c r="Y58" i="9"/>
  <c r="Y44" i="8"/>
  <c r="Y56" i="9"/>
  <c r="Y37" i="3"/>
  <c r="Y58" i="3" s="1"/>
  <c r="Y31" i="3"/>
  <c r="Y52" i="3" s="1"/>
  <c r="Y83" i="8" l="1"/>
  <c r="Y122" i="8"/>
  <c r="Y161" i="8" s="1"/>
  <c r="Y97" i="9"/>
  <c r="Y136" i="9"/>
  <c r="Y175" i="9" s="1"/>
  <c r="Y92" i="9"/>
  <c r="Y131" i="9"/>
  <c r="Y170" i="9" s="1"/>
  <c r="Y114" i="9"/>
  <c r="Y153" i="9"/>
  <c r="Y192" i="9" s="1"/>
  <c r="Y87" i="9"/>
  <c r="Y126" i="9"/>
  <c r="Y165" i="9" s="1"/>
  <c r="Y112" i="9"/>
  <c r="Y151" i="9"/>
  <c r="Y190" i="9" s="1"/>
  <c r="Y98" i="9"/>
  <c r="Y137" i="9"/>
  <c r="Y176" i="9" s="1"/>
  <c r="Y110" i="8"/>
  <c r="Y149" i="8"/>
  <c r="Y188" i="8" s="1"/>
  <c r="Y104" i="9"/>
  <c r="Y143" i="9"/>
  <c r="Y182" i="9" s="1"/>
  <c r="Y113" i="9"/>
  <c r="Y152" i="9"/>
  <c r="Y191" i="9" s="1"/>
  <c r="Y58" i="7"/>
  <c r="Y83" i="7"/>
  <c r="Y108" i="7" s="1"/>
  <c r="Y39" i="9"/>
  <c r="Y80" i="3"/>
  <c r="Y102" i="3" s="1"/>
  <c r="Y102" i="9"/>
  <c r="Y141" i="9"/>
  <c r="Y180" i="9" s="1"/>
  <c r="Y93" i="9"/>
  <c r="Y132" i="9"/>
  <c r="Y171" i="9" s="1"/>
  <c r="Y63" i="7"/>
  <c r="Y88" i="7"/>
  <c r="Y113" i="7" s="1"/>
  <c r="Y100" i="9"/>
  <c r="Y139" i="9"/>
  <c r="Y178" i="9" s="1"/>
  <c r="Y74" i="3"/>
  <c r="Y96" i="3" s="1"/>
  <c r="Y25" i="7"/>
  <c r="Y95" i="9"/>
  <c r="Y134" i="9"/>
  <c r="Y173" i="9" s="1"/>
  <c r="Y105" i="8"/>
  <c r="Y144" i="8"/>
  <c r="Y183" i="8" s="1"/>
  <c r="Y99" i="9"/>
  <c r="Y138" i="9"/>
  <c r="Y177" i="9" s="1"/>
  <c r="Y67" i="7"/>
  <c r="Y92" i="7"/>
  <c r="Y117" i="7" s="1"/>
  <c r="Y85" i="9"/>
  <c r="Y124" i="9"/>
  <c r="Y163" i="9" s="1"/>
  <c r="Y107" i="9"/>
  <c r="Y146" i="9"/>
  <c r="Y185" i="9" s="1"/>
  <c r="Y101" i="9"/>
  <c r="Y140" i="9"/>
  <c r="Y179" i="9" s="1"/>
  <c r="Y103" i="9"/>
  <c r="Y142" i="9"/>
  <c r="Y181" i="9" s="1"/>
  <c r="Y108" i="9"/>
  <c r="Y147" i="9"/>
  <c r="Y186" i="9" s="1"/>
  <c r="Y89" i="9"/>
  <c r="Y128" i="9"/>
  <c r="Y167" i="9" s="1"/>
  <c r="Y109" i="9"/>
  <c r="Y148" i="9"/>
  <c r="Y187" i="9" s="1"/>
  <c r="Y91" i="9"/>
  <c r="Y130" i="9"/>
  <c r="Y169" i="9" s="1"/>
  <c r="Y7" i="3"/>
  <c r="Y8" i="3"/>
  <c r="Y72" i="3" s="1"/>
  <c r="Y94" i="3" s="1"/>
  <c r="Y13" i="3"/>
  <c r="Y39" i="8"/>
  <c r="Y90" i="9"/>
  <c r="Y129" i="9"/>
  <c r="Y168" i="9" s="1"/>
  <c r="Y12" i="3"/>
  <c r="Y11" i="3"/>
  <c r="Y9" i="3" s="1"/>
  <c r="Y59" i="6"/>
  <c r="Y79" i="6"/>
  <c r="Y99" i="6" s="1"/>
  <c r="Y6" i="3"/>
  <c r="Y55" i="8"/>
  <c r="Y47" i="9"/>
  <c r="Y33" i="3"/>
  <c r="Y54" i="3" s="1"/>
  <c r="Y49" i="7"/>
  <c r="Y36" i="3"/>
  <c r="Y66" i="9"/>
  <c r="Y32" i="3"/>
  <c r="Y53" i="3" s="1"/>
  <c r="Y71" i="9"/>
  <c r="Y44" i="9"/>
  <c r="X7" i="3"/>
  <c r="W7" i="3"/>
  <c r="Y39" i="3"/>
  <c r="Y60" i="3" l="1"/>
  <c r="Y82" i="3"/>
  <c r="Y104" i="3" s="1"/>
  <c r="W5" i="3"/>
  <c r="Y57" i="3"/>
  <c r="Y79" i="3"/>
  <c r="Y101" i="3" s="1"/>
  <c r="Y94" i="8"/>
  <c r="Y133" i="8"/>
  <c r="Y172" i="8" s="1"/>
  <c r="Y5" i="3"/>
  <c r="Y20" i="6"/>
  <c r="Y75" i="3"/>
  <c r="Y97" i="3" s="1"/>
  <c r="V28" i="3"/>
  <c r="V7" i="3"/>
  <c r="Y83" i="9"/>
  <c r="Y122" i="9"/>
  <c r="Y161" i="9" s="1"/>
  <c r="X5" i="3"/>
  <c r="Y110" i="9"/>
  <c r="Y149" i="9"/>
  <c r="Y188" i="9" s="1"/>
  <c r="Y105" i="9"/>
  <c r="Y144" i="9"/>
  <c r="Y183" i="9" s="1"/>
  <c r="Y50" i="7"/>
  <c r="Y74" i="7"/>
  <c r="Y99" i="7"/>
  <c r="Y124" i="7" s="1"/>
  <c r="Y86" i="9"/>
  <c r="Y125" i="9"/>
  <c r="Y164" i="9" s="1"/>
  <c r="Y76" i="3"/>
  <c r="Y98" i="3" s="1"/>
  <c r="W28" i="3"/>
  <c r="Y28" i="3"/>
  <c r="Y71" i="3" s="1"/>
  <c r="Y40" i="3"/>
  <c r="Y55" i="9"/>
  <c r="Y30" i="3"/>
  <c r="Y51" i="3" s="1"/>
  <c r="Y35" i="3"/>
  <c r="Y77" i="9"/>
  <c r="V26" i="3"/>
  <c r="W26" i="3"/>
  <c r="X28" i="3"/>
  <c r="Y49" i="3" l="1"/>
  <c r="W47" i="3"/>
  <c r="Y116" i="9"/>
  <c r="Y155" i="9"/>
  <c r="Y194" i="9" s="1"/>
  <c r="Y56" i="3"/>
  <c r="Y78" i="3"/>
  <c r="Y100" i="3" s="1"/>
  <c r="V137" i="3"/>
  <c r="V49" i="3"/>
  <c r="V135" i="3"/>
  <c r="V47" i="3"/>
  <c r="X49" i="3"/>
  <c r="W49" i="3"/>
  <c r="W71" i="3"/>
  <c r="Y77" i="8"/>
  <c r="X71" i="3"/>
  <c r="Y93" i="3" s="1"/>
  <c r="Y20" i="3"/>
  <c r="W69" i="3"/>
  <c r="W20" i="3"/>
  <c r="X135" i="3" s="1"/>
  <c r="Y94" i="9"/>
  <c r="Y133" i="9"/>
  <c r="Y172" i="9" s="1"/>
  <c r="Y61" i="3"/>
  <c r="Y83" i="3"/>
  <c r="Y105" i="3" s="1"/>
  <c r="X20" i="3"/>
  <c r="Y135" i="3"/>
  <c r="V5" i="3"/>
  <c r="V71" i="3"/>
  <c r="V93" i="3" s="1"/>
  <c r="Y73" i="3"/>
  <c r="Y95" i="3" s="1"/>
  <c r="Y38" i="3"/>
  <c r="Y78" i="9" s="1"/>
  <c r="Y26" i="3"/>
  <c r="Y69" i="3" s="1"/>
  <c r="V69" i="3" l="1"/>
  <c r="V91" i="3" s="1"/>
  <c r="V20" i="3"/>
  <c r="W135" i="3"/>
  <c r="W91" i="3"/>
  <c r="Y78" i="8"/>
  <c r="Y116" i="8"/>
  <c r="Y155" i="8"/>
  <c r="Y194" i="8" s="1"/>
  <c r="Y21" i="3"/>
  <c r="X93" i="3"/>
  <c r="W93" i="3"/>
  <c r="Y27" i="3"/>
  <c r="Y59" i="3"/>
  <c r="Y81" i="3"/>
  <c r="Y103" i="3" s="1"/>
  <c r="Y138" i="3"/>
  <c r="X21" i="3"/>
  <c r="Y146" i="3"/>
  <c r="Y149" i="3"/>
  <c r="Y145" i="3"/>
  <c r="Y148" i="3"/>
  <c r="Y140" i="3"/>
  <c r="Y141" i="3"/>
  <c r="Y144" i="3"/>
  <c r="Y136" i="3"/>
  <c r="Y139" i="3"/>
  <c r="Y147" i="3"/>
  <c r="Y142" i="3"/>
  <c r="Y143" i="3"/>
  <c r="Y150" i="3"/>
  <c r="Y137" i="3"/>
  <c r="X150" i="3"/>
  <c r="X148" i="3"/>
  <c r="X142" i="3"/>
  <c r="X139" i="3"/>
  <c r="X138" i="3"/>
  <c r="X145" i="3"/>
  <c r="X146" i="3"/>
  <c r="X136" i="3"/>
  <c r="X149" i="3"/>
  <c r="X147" i="3"/>
  <c r="X140" i="3"/>
  <c r="X141" i="3"/>
  <c r="X144" i="3"/>
  <c r="X143" i="3"/>
  <c r="W21" i="3"/>
  <c r="X137" i="3"/>
  <c r="Y34" i="3"/>
  <c r="X26" i="3"/>
  <c r="V41" i="3"/>
  <c r="V150" i="3" l="1"/>
  <c r="V42" i="3"/>
  <c r="V62" i="3"/>
  <c r="V43" i="3"/>
  <c r="Y47" i="3"/>
  <c r="X47" i="3"/>
  <c r="X69" i="3"/>
  <c r="Y55" i="3"/>
  <c r="Y77" i="3"/>
  <c r="Y99" i="3" s="1"/>
  <c r="Y48" i="3"/>
  <c r="Y40" i="6"/>
  <c r="Y70" i="3"/>
  <c r="Y92" i="3" s="1"/>
  <c r="W143" i="3"/>
  <c r="W140" i="3"/>
  <c r="V84" i="3"/>
  <c r="V106" i="3" s="1"/>
  <c r="W141" i="3"/>
  <c r="W142" i="3"/>
  <c r="W149" i="3"/>
  <c r="W136" i="3"/>
  <c r="W145" i="3"/>
  <c r="W139" i="3"/>
  <c r="W150" i="3"/>
  <c r="W147" i="3"/>
  <c r="W146" i="3"/>
  <c r="W148" i="3"/>
  <c r="W144" i="3"/>
  <c r="W138" i="3"/>
  <c r="V21" i="3"/>
  <c r="W137" i="3"/>
  <c r="W41" i="3"/>
  <c r="Y91" i="3" l="1"/>
  <c r="X91" i="3"/>
  <c r="W42" i="3"/>
  <c r="W62" i="3"/>
  <c r="W43" i="3"/>
  <c r="W84" i="3"/>
  <c r="W106" i="3" s="1"/>
  <c r="X41" i="3"/>
  <c r="X43" i="3" l="1"/>
  <c r="X42" i="3"/>
  <c r="X62" i="3"/>
  <c r="X84" i="3"/>
  <c r="Y42" i="3" l="1"/>
  <c r="Y43" i="3"/>
  <c r="Y84" i="3"/>
  <c r="Y106" i="3" s="1"/>
  <c r="X106" i="3"/>
  <c r="Y62" i="3"/>
</calcChain>
</file>

<file path=xl/comments1.xml><?xml version="1.0" encoding="utf-8"?>
<comments xmlns="http://schemas.openxmlformats.org/spreadsheetml/2006/main">
  <authors>
    <author>hp</author>
  </authors>
  <commentList>
    <comment ref="A30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RECEITAS E DOONIVOS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DEESPESAS E EMPRESTIMOS LIQUIDOS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RECEITAS RIBUTARIAS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SALARIO E ORDENADOS/RECEIAS ORDINARIAS(TRIBUTARIAS E NÃO )</t>
        </r>
      </text>
    </comment>
  </commentList>
</comments>
</file>

<file path=xl/sharedStrings.xml><?xml version="1.0" encoding="utf-8"?>
<sst xmlns="http://schemas.openxmlformats.org/spreadsheetml/2006/main" count="2220" uniqueCount="314">
  <si>
    <t>Code</t>
  </si>
  <si>
    <t>Libelle PR</t>
  </si>
  <si>
    <t>Libellé FR</t>
  </si>
  <si>
    <t xml:space="preserve">Consommatio Finale </t>
  </si>
  <si>
    <t>Menage</t>
  </si>
  <si>
    <t>Admistration Publique</t>
  </si>
  <si>
    <t>ISBSLM</t>
  </si>
  <si>
    <t xml:space="preserve">Formation Brut de Capitale </t>
  </si>
  <si>
    <t>FBCF</t>
  </si>
  <si>
    <t>Exportations</t>
  </si>
  <si>
    <t xml:space="preserve">        Biens </t>
  </si>
  <si>
    <t xml:space="preserve">        Services</t>
  </si>
  <si>
    <t>Importations</t>
  </si>
  <si>
    <t>Produit Interieur Brut</t>
  </si>
  <si>
    <t>Production</t>
  </si>
  <si>
    <t>Consommations Intermédiaires</t>
  </si>
  <si>
    <t>Valeur ajoutée</t>
  </si>
  <si>
    <t>Impôts et taxes sur les produits, net des subventions</t>
  </si>
  <si>
    <t>P</t>
  </si>
  <si>
    <t>CI</t>
  </si>
  <si>
    <t>VA</t>
  </si>
  <si>
    <t>IPRO</t>
  </si>
  <si>
    <t>PIB</t>
  </si>
  <si>
    <t>Tableau 1.1: Production Intérieur Brut (PIB) selon l'optique production, Valeurs courantes (en millions de FCFA)</t>
  </si>
  <si>
    <t>Tableau 1.2: Production Intérieur Brut (PIB) selon l'optique production, Volumes chainés (en millions de FCFA) à partir de 2015</t>
  </si>
  <si>
    <t>Ecart statistique (écart de chainage)</t>
  </si>
  <si>
    <t>Tableau 1.3: Production Intérieur Brut (PIB) selon l'optique production, Taux de croissance en volume (en pourcentage)</t>
  </si>
  <si>
    <t>Tableau 1.4: Production Intérieur Brut (PIB) selon l'optique production, Déflateurs (référence 100=2015)</t>
  </si>
  <si>
    <t>Tableau 1.5: Production Intérieur Brut (PIB) selon l'optique production, Taux de croissance des  déflateurs (en pourcentage)</t>
  </si>
  <si>
    <t>Tableau 2.1: Production Intérieur Brut (PIB) selon l'optique dépenses, Valeurs courantes (en millions de FCFA)</t>
  </si>
  <si>
    <t>CF</t>
  </si>
  <si>
    <t>CFMen</t>
  </si>
  <si>
    <t>CFApu</t>
  </si>
  <si>
    <t>CFIsblsm</t>
  </si>
  <si>
    <t>FBC</t>
  </si>
  <si>
    <t>Formation Brute de Capital Fixe</t>
  </si>
  <si>
    <t>Variation des Stocks</t>
  </si>
  <si>
    <t>VS</t>
  </si>
  <si>
    <t>AqObjVal</t>
  </si>
  <si>
    <t xml:space="preserve">Aquisitions  moins cessions d'objets de valeur </t>
  </si>
  <si>
    <t>X-M</t>
  </si>
  <si>
    <t>X</t>
  </si>
  <si>
    <t>Exportations nettes</t>
  </si>
  <si>
    <t>Xb</t>
  </si>
  <si>
    <t>Xs</t>
  </si>
  <si>
    <t>M</t>
  </si>
  <si>
    <t>Mb</t>
  </si>
  <si>
    <t>Ms</t>
  </si>
  <si>
    <t>Tableau 2.2: Production Intérieur Brut (PIB) selon l'optique dépense, Volumes chainés (en millions de FCFA) à partir de 2015</t>
  </si>
  <si>
    <t>Tableau 2.3: Production Intérieur Brut (PIB) selon l'optique dépense, Taux de croissance en volume (en pourcentage)</t>
  </si>
  <si>
    <t>Tableau 2.4: Production Intérieur Brut (PIB) selon l'optique dépense, Déflateurs (référence 100=2015)</t>
  </si>
  <si>
    <t>Tableau 2.5: Production Intérieur Brut (PIB) selon l'optique dépense, Taux de croissance des  déflateurs (en pourcentage)</t>
  </si>
  <si>
    <t>Tableau 3.1: Production Intérieur Brut (PIB) selon l'optique revenue, Valeurs courantes (en millions de FCFA)</t>
  </si>
  <si>
    <t>Rémunération des salariés</t>
  </si>
  <si>
    <t>Excedente brute des explotations/revenue mixte</t>
  </si>
  <si>
    <t>RS</t>
  </si>
  <si>
    <t>EBE</t>
  </si>
  <si>
    <t>Impôts sur la production et les importations, nets de subventions</t>
  </si>
  <si>
    <t>IPM</t>
  </si>
  <si>
    <t>Tableau 3.2: Production Intérieur Brut (PIB) selon l'optique revenue, Volumes chainés (en millions de FCFA) à partir de 2015</t>
  </si>
  <si>
    <t>Tableau 2.3: Production Intérieur Brut (PIB) selon l'optique revenue, Taux de croissance en volume (en pourcentage)</t>
  </si>
  <si>
    <t>Tableau 3.4: Production Intérieur Brut (PIB) selon l'optique revenue, Déflateurs (référence 100=2015)</t>
  </si>
  <si>
    <t>Tableau 2.5: Production Intérieur Brut (PIB) selon l'optique revenue, Taux de croissance des  déflateurs (en pourcentage)</t>
  </si>
  <si>
    <t>A</t>
  </si>
  <si>
    <t>Secteur primaire</t>
  </si>
  <si>
    <t>A1</t>
  </si>
  <si>
    <t>Agriculture</t>
  </si>
  <si>
    <t>A2</t>
  </si>
  <si>
    <t>Elevage, chasse et activités annexes</t>
  </si>
  <si>
    <t>A3</t>
  </si>
  <si>
    <t>Sylviculture et exploitation forestière</t>
  </si>
  <si>
    <t>A4</t>
  </si>
  <si>
    <t>Pêche et aquaculture</t>
  </si>
  <si>
    <t>B</t>
  </si>
  <si>
    <t>Secteur secondaire</t>
  </si>
  <si>
    <t>B1</t>
  </si>
  <si>
    <t>Activites extractives</t>
  </si>
  <si>
    <t>B2</t>
  </si>
  <si>
    <t>Agroalimentaire</t>
  </si>
  <si>
    <t>B3</t>
  </si>
  <si>
    <t>Autres industries</t>
  </si>
  <si>
    <t>B4</t>
  </si>
  <si>
    <t>Electricité - Eau - Assainissement</t>
  </si>
  <si>
    <t>B5</t>
  </si>
  <si>
    <t>Construction</t>
  </si>
  <si>
    <t>C</t>
  </si>
  <si>
    <t>Secteur tertiaire</t>
  </si>
  <si>
    <t>C1</t>
  </si>
  <si>
    <t>Commerce et réparation</t>
  </si>
  <si>
    <t>C2</t>
  </si>
  <si>
    <t>Transport et entreposage</t>
  </si>
  <si>
    <t>C3</t>
  </si>
  <si>
    <t>Hébergement et restauration</t>
  </si>
  <si>
    <t>C4</t>
  </si>
  <si>
    <t>Information et communication</t>
  </si>
  <si>
    <t>C5</t>
  </si>
  <si>
    <t>Services Financiers et assurances</t>
  </si>
  <si>
    <t>C6</t>
  </si>
  <si>
    <t>Activités immobilières</t>
  </si>
  <si>
    <t>C7</t>
  </si>
  <si>
    <t>Activités professionnelles scientifiques et techniques</t>
  </si>
  <si>
    <t>C8</t>
  </si>
  <si>
    <t>Services de soutien et de bureau</t>
  </si>
  <si>
    <t>C9</t>
  </si>
  <si>
    <t>Services d'administration publique</t>
  </si>
  <si>
    <t>C10</t>
  </si>
  <si>
    <t>Services d'éducation</t>
  </si>
  <si>
    <t>C11</t>
  </si>
  <si>
    <t>Services de santé et d'action sociale</t>
  </si>
  <si>
    <t>C12</t>
  </si>
  <si>
    <t>Autres services collectifs et personnels</t>
  </si>
  <si>
    <t>T1</t>
  </si>
  <si>
    <t xml:space="preserve">Total </t>
  </si>
  <si>
    <t>D</t>
  </si>
  <si>
    <t>Impots et taxes nets sur les produits</t>
  </si>
  <si>
    <t>T2</t>
  </si>
  <si>
    <t>Tableau 4.3: Valeur ajoutées brutes par branche d'activité, taux de croissance en volume (en pourcentage)</t>
  </si>
  <si>
    <t>Tableau 4.4: Valeurs ajoutées brutes par branche d'activité, Déflateurs (référence 100=2015)</t>
  </si>
  <si>
    <t>Tableau 4.2: Valeurs ajoutées brutes par branche d'activité, Volumes chainés à partir de 2015, (en millions de FCFA)</t>
  </si>
  <si>
    <t>Tableau 4.1: Valeurs ajoutées brutes par branche d'activité, Valeurs courantes (en millions de FCFA)</t>
  </si>
  <si>
    <t>Tableau 4.5: Valeurs ajoutées brutes par branche d'activité, Taux de croissance des  déflateurs (en pourcentage)</t>
  </si>
  <si>
    <t>dont Cultures de fruits et de noix de cajou</t>
  </si>
  <si>
    <t>Tableau 4.7: Valeurs ajoutées brutes par branche d'activité, Contribution à la croissance du PIB (en pourcentage)</t>
  </si>
  <si>
    <t>Tableau 2.6: Production Intérieur Brut (PIB) selon l'optique dépense, Structure / contribution à la formation du PIB en volume (en pourcentage)</t>
  </si>
  <si>
    <t xml:space="preserve">Consommation Finale </t>
  </si>
  <si>
    <t>Tableau 2.7: Production Intérieur Brut (PIB) selon l'optique dépense, Contributions à la croissance du PIB en volume (en pourcentage)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</si>
  <si>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</si>
  <si>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</si>
  <si>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</si>
  <si>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</si>
  <si>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</si>
  <si>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</si>
  <si>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</si>
  <si>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</si>
  <si>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</si>
  <si>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</si>
  <si>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</si>
  <si>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</si>
  <si>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</si>
  <si>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Produits alimentaires et boissons non alcoolisées</t>
  </si>
  <si>
    <t>Boissons alcoolisées, tabacs et stupéfiants</t>
  </si>
  <si>
    <t>Articles d'habillements et chaussures</t>
  </si>
  <si>
    <t>Logement, eau, électricité, gaz et autres combustibles</t>
  </si>
  <si>
    <t>Meubles, articles de ménage et entretien courant de I'habitation</t>
  </si>
  <si>
    <t>Santé</t>
  </si>
  <si>
    <t>Transport</t>
  </si>
  <si>
    <t>Loisirs, sports et cultures</t>
  </si>
  <si>
    <t>Restauration et services d'hébergement</t>
  </si>
  <si>
    <t>Assurance et services financiers</t>
  </si>
  <si>
    <t>Soins personnels, protection sociale et biens et services divers</t>
  </si>
  <si>
    <t>T</t>
  </si>
  <si>
    <t>Tableau 5.1: Consommation finale des ménages par produits, Valeurs courantes (en millions de FCFA)</t>
  </si>
  <si>
    <t>Tableau 5.2: Consommation finale des ménages par produits, Volumes chainés à partir de 2015 (en millions de FCFA)</t>
  </si>
  <si>
    <t>Tableau 5.3: Consommation finale des ménages par produits, Taux de croissance en volume (en pourcentage)</t>
  </si>
  <si>
    <t>Tableau 5.4: Consommation finale des ménages par produits, Déflateurs (en pourcentage)</t>
  </si>
  <si>
    <t>Tableau 5.5: Consommation finale des ménages par produits, Taux de croissance des déflateurs (en pourcentage)</t>
  </si>
  <si>
    <t>Tableau 4.6: Valeurs ajoutées brutes par branche d'activité, Structure (contribution à la formation du PIB en volume) (en pourcentage)</t>
  </si>
  <si>
    <t xml:space="preserve">Bâtiments et ouvrages de génie civil </t>
  </si>
  <si>
    <t>Bâtiments</t>
  </si>
  <si>
    <t>Ouvrages de génie civil</t>
  </si>
  <si>
    <t>Machines et équipements</t>
  </si>
  <si>
    <t>Matériels de transport</t>
  </si>
  <si>
    <t xml:space="preserve">Équipements TIC </t>
  </si>
  <si>
    <t>Autres machines et équipements</t>
  </si>
  <si>
    <t xml:space="preserve">Systèmes d’armes </t>
  </si>
  <si>
    <t xml:space="preserve">Ressources biologiques cultivées </t>
  </si>
  <si>
    <t xml:space="preserve">Ressources animales fournissant une production de façon répétée </t>
  </si>
  <si>
    <t>Arbres, végétaux et plantes fournissant une production de façon répétée</t>
  </si>
  <si>
    <t xml:space="preserve">Coûts du transfert de propriété d’actifs </t>
  </si>
  <si>
    <t xml:space="preserve">Droits de propriété intellectuelle </t>
  </si>
  <si>
    <t>Recherche-Développement</t>
  </si>
  <si>
    <t xml:space="preserve">Prospection minière et évaluation </t>
  </si>
  <si>
    <t>Logiciels et bases de données</t>
  </si>
  <si>
    <t>Œuvres récréatives, littéraires ou artistiques originales</t>
  </si>
  <si>
    <t>Autres droits de propriété intellectuelle</t>
  </si>
  <si>
    <t>01.1</t>
  </si>
  <si>
    <t>01.2</t>
  </si>
  <si>
    <t>02.1</t>
  </si>
  <si>
    <t>02.2</t>
  </si>
  <si>
    <t>02.3</t>
  </si>
  <si>
    <t>04.1</t>
  </si>
  <si>
    <t>04.2</t>
  </si>
  <si>
    <t>06.1</t>
  </si>
  <si>
    <t>06.2</t>
  </si>
  <si>
    <t>06.3</t>
  </si>
  <si>
    <t>06.4</t>
  </si>
  <si>
    <t>06.5</t>
  </si>
  <si>
    <t>Tableau 5.6: Structure en volume de la consommation finale des ménages par produits, (en pourcentage)</t>
  </si>
  <si>
    <t>Tableau 6.1: Formation brute de capital fixe par type d'actif, Valeurs courantes (en millions de FCFA)</t>
  </si>
  <si>
    <t>Tableau 6.2: Formation brute de capital fixe par type d'actif, Volumes chainés à partir de 2015 (en millions de FCFA)</t>
  </si>
  <si>
    <t>Tableau 6.3: Formation brute de capital fixe par type d'actif, Taux de croissance en volume (en pourcentage)</t>
  </si>
  <si>
    <t>Tableau 6.4: Formation brute de capital fixe par type d'actif, Déflateurs (en pourcentage)</t>
  </si>
  <si>
    <t>Tableau 6.5: Formation brute de capital fixe par type d'actif, Taux de croissance des déflateurs (en pourcentage)</t>
  </si>
  <si>
    <t>Tableau 6.6: Structure en volume de la Formation brute de capital fixe par type d'actif, (en pourcentage)</t>
  </si>
  <si>
    <t>Tableau 7.1: Exportations de biens et de services par produit, Valeurs courantes (en millions de FCFA)</t>
  </si>
  <si>
    <t>Tableau 7.2: Exportations de biens et de services par produit, Volumes chainés à partir de 2015 (en millions de FCFA)</t>
  </si>
  <si>
    <t>Tableau 7.3: Exportations de biens et de services par produit, Taux de croissance en volume (en pourcentage)</t>
  </si>
  <si>
    <t>Tableau 7.4: Exportations de biens et de services par produit, Déflateurs (en pourcentage)</t>
  </si>
  <si>
    <t>Tableau 7.5: Exportations de biens et de services par produit, Taux de croissance des déflateurs (en pourcentage)</t>
  </si>
  <si>
    <t>Tableau 7.6: Structure en volume de la Exportations de biens et de services par produit, (en pourcentage)</t>
  </si>
  <si>
    <t>Produits de l'agriculture, y.c élevage, chasse et pêche</t>
  </si>
  <si>
    <t>Céréales</t>
  </si>
  <si>
    <t>Légumes et tubercules alimentaires</t>
  </si>
  <si>
    <t>Fruits et noix commestibles</t>
  </si>
  <si>
    <t>Cajou</t>
  </si>
  <si>
    <t>Autres fruits et noix</t>
  </si>
  <si>
    <t>Animaux vivants</t>
  </si>
  <si>
    <t>Produits de la pêche</t>
  </si>
  <si>
    <t>Bois, bûches et autres produits de l'exploitation fôrestière</t>
  </si>
  <si>
    <t xml:space="preserve">  Autres produits agricoles</t>
  </si>
  <si>
    <t>Produits de l'extraction</t>
  </si>
  <si>
    <t>Produits transformés</t>
  </si>
  <si>
    <t>Riz décortiqué</t>
  </si>
  <si>
    <t>Autres produits du travail des grains</t>
  </si>
  <si>
    <t>Produits de la pêche transformée</t>
  </si>
  <si>
    <t>Boissons et tabacs</t>
  </si>
  <si>
    <t>Autres produits alimentaires transformés</t>
  </si>
  <si>
    <t>Produits pétroliers raffinés</t>
  </si>
  <si>
    <t>Produits pharmaceutiques et chimiques</t>
  </si>
  <si>
    <t>Produits céramiques</t>
  </si>
  <si>
    <t>Produits métalliques</t>
  </si>
  <si>
    <t>Equipements TIC</t>
  </si>
  <si>
    <t>Matériel de transport</t>
  </si>
  <si>
    <t>Autres biens</t>
  </si>
  <si>
    <t>Services</t>
  </si>
  <si>
    <t>Transport et entreprosage</t>
  </si>
  <si>
    <t>Assurances et services financiers</t>
  </si>
  <si>
    <t>Autres services</t>
  </si>
  <si>
    <t>A3.1</t>
  </si>
  <si>
    <t>A3.2</t>
  </si>
  <si>
    <t>A5</t>
  </si>
  <si>
    <t>A6</t>
  </si>
  <si>
    <t>A7</t>
  </si>
  <si>
    <t>C1.1</t>
  </si>
  <si>
    <t>C1.2</t>
  </si>
  <si>
    <t>C1.3</t>
  </si>
  <si>
    <t>C1.4</t>
  </si>
  <si>
    <t>C1.5</t>
  </si>
  <si>
    <t>C6.1</t>
  </si>
  <si>
    <t>C6.2</t>
  </si>
  <si>
    <t>C6.3</t>
  </si>
  <si>
    <t>D1</t>
  </si>
  <si>
    <t>D2</t>
  </si>
  <si>
    <t>D3</t>
  </si>
  <si>
    <t>D4</t>
  </si>
  <si>
    <t>Tableau 8.1: Importations de biens et de services par produit, Valeurs courantes (en millions de FCFA)</t>
  </si>
  <si>
    <t>Tableau 8.2: Importations de biens et de services par produit, Volumes chainés à partir de 2015 (en millions de FCFA)</t>
  </si>
  <si>
    <t>Tableau 8.3: Importations de biens et de services par produit, Taux de croissance en volume (en pourcentage)</t>
  </si>
  <si>
    <t>Tableau 8.4: Importations de biens et de services par produit, Déflateurs (en pourcentage)</t>
  </si>
  <si>
    <t>Tableau 8.5: Importations de biens et de services par produit, Taux de croissance des déflateurs (en pourcentage)</t>
  </si>
  <si>
    <t>Tableau 8.6: Structure en volume de la Importations de biens et de services par produit, (en pourcentage)</t>
  </si>
  <si>
    <t xml:space="preserve">PIB </t>
  </si>
  <si>
    <t xml:space="preserve"> +Revenus nets des facteurs </t>
  </si>
  <si>
    <t>=RNB</t>
  </si>
  <si>
    <t>=RNBD</t>
  </si>
  <si>
    <t>=Epargne nationale brute</t>
  </si>
  <si>
    <t xml:space="preserve"> +transferts de capital nets </t>
  </si>
  <si>
    <t>=Epargne brute disponible</t>
  </si>
  <si>
    <t>-Formation brute de capital</t>
  </si>
  <si>
    <t xml:space="preserve">=Cap.(+)/Bes.(-) de financ. </t>
  </si>
  <si>
    <t>Produit intérieur brut</t>
  </si>
  <si>
    <t xml:space="preserve"> =Revenu National Brut</t>
  </si>
  <si>
    <t xml:space="preserve"> +RNF</t>
  </si>
  <si>
    <t xml:space="preserve"> +Transferts courants  nets </t>
  </si>
  <si>
    <t xml:space="preserve"> +TRF</t>
  </si>
  <si>
    <t xml:space="preserve"> = Revenu National Disponible Brut</t>
  </si>
  <si>
    <t xml:space="preserve"> -Consommation Finale</t>
  </si>
  <si>
    <t xml:space="preserve"> -CF</t>
  </si>
  <si>
    <t xml:space="preserve"> =ENB</t>
  </si>
  <si>
    <t xml:space="preserve"> +TrKtalNets</t>
  </si>
  <si>
    <t xml:space="preserve"> =EBD</t>
  </si>
  <si>
    <t xml:space="preserve"> -FBCF</t>
  </si>
  <si>
    <t xml:space="preserve"> =Capactité(+) / Besoin de financement(-)</t>
  </si>
  <si>
    <t>Tableau 9.1 : Principaux agrégats de l'économie nationale (en millions de FCFA)</t>
  </si>
  <si>
    <t>Tableau 9.2 : Principaux agrégats de l'économie nationale (Variations en %)</t>
  </si>
  <si>
    <t>Tableau 10.1 : Principaux agrégats de la balance des paiements (en millions de FCFA)</t>
  </si>
  <si>
    <t>Tableau 10.2 : Principaux agrégats de balance des paiements (Variations en %)</t>
  </si>
  <si>
    <t>Nature de la balance</t>
  </si>
  <si>
    <t xml:space="preserve">Balance commerciale </t>
  </si>
  <si>
    <t xml:space="preserve">+ revenus et transferts nets </t>
  </si>
  <si>
    <t>= Balance courante</t>
  </si>
  <si>
    <t xml:space="preserve">+ Transferts nets de capitaux </t>
  </si>
  <si>
    <r>
      <t>10</t>
    </r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 xml:space="preserve"> FCFA</t>
    </r>
  </si>
  <si>
    <t xml:space="preserve"> Posição líquida do Governo</t>
  </si>
  <si>
    <t xml:space="preserve"> Credito a economia</t>
  </si>
  <si>
    <t>Activo Externo Liquido</t>
  </si>
  <si>
    <t>Moeda e Credito</t>
  </si>
  <si>
    <t>%</t>
  </si>
  <si>
    <t>Salários / Receita Ordinárias</t>
  </si>
  <si>
    <t>Despesas correntes / PIB</t>
  </si>
  <si>
    <t xml:space="preserve"> Taxa de pressão fiscal</t>
  </si>
  <si>
    <t>Despesas totais</t>
  </si>
  <si>
    <t xml:space="preserve"> Receitas Totais</t>
  </si>
  <si>
    <t xml:space="preserve"> Finanças Publicas</t>
  </si>
  <si>
    <t xml:space="preserve"> Taxa da cobertura</t>
  </si>
  <si>
    <t>Importações/ PIB</t>
  </si>
  <si>
    <t>Exportações/ PIB</t>
  </si>
  <si>
    <t>Deflator do PIB</t>
  </si>
  <si>
    <t xml:space="preserve"> Deflator do consumo privado</t>
  </si>
  <si>
    <t>Inflação (IHPC)</t>
  </si>
  <si>
    <t>Taxa de investimento</t>
  </si>
  <si>
    <t>$/p</t>
  </si>
  <si>
    <t>PIB nominal per capita</t>
  </si>
  <si>
    <t>FCFA / $</t>
  </si>
  <si>
    <t>Taxa de cambio / $</t>
  </si>
  <si>
    <t>FCFA/ p</t>
  </si>
  <si>
    <t xml:space="preserve"> Crescimento Demográfico</t>
  </si>
  <si>
    <t>Habitante</t>
  </si>
  <si>
    <t>População</t>
  </si>
  <si>
    <t xml:space="preserve"> Crescimento do PIB real</t>
  </si>
  <si>
    <t>PIB nominal</t>
  </si>
  <si>
    <t>Contas Nacionais</t>
  </si>
  <si>
    <t>Tabela 1: Principais Indicadores da Economia da Guiné Bissau</t>
  </si>
  <si>
    <t>PIB real (a preço de 2015 volume encadeado)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</si>
</sst>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C_F_A_-;\-* #,##0\ _C_F_A_-;_-* &quot;-&quot;\ _C_F_A_-;_-@_-"/>
    <numFmt numFmtId="164" formatCode="#,##0.0"/>
    <numFmt numFmtId="165" formatCode="0.0"/>
    <numFmt numFmtId="166" formatCode="0.0%"/>
    <numFmt numFmtId="167" formatCode="_(* #,##0.00_);_(* \(#,##0.00\);_(* &quot;-&quot;??_);_(@_)"/>
  </numFmts>
  <fonts count="2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sz val="10"/>
      <color rgb="FFFF0000"/>
      <name val="Arial"/>
      <family val="2"/>
    </font>
    <font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Times New Roman"/>
      <family val="1"/>
    </font>
    <font>
      <b/>
      <sz val="12"/>
      <color theme="1"/>
      <name val="Arial"/>
      <family val="2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Arial"/>
      <family val="2"/>
    </font>
    <font>
      <vertAlign val="superscript"/>
      <sz val="10"/>
      <name val="Times New Roman"/>
      <family val="1"/>
    </font>
    <font>
      <sz val="3"/>
      <name val="Times New Roman"/>
      <family val="1"/>
    </font>
    <font>
      <sz val="10"/>
      <color rgb="FF00B050"/>
      <name val="Times New Roman"/>
      <family val="1"/>
    </font>
    <font>
      <b/>
      <sz val="3"/>
      <name val="Times New Roman"/>
      <family val="1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1" fontId="16" fillId="0" borderId="0" applyFont="0" applyFill="0" applyBorder="0" applyAlignment="0" applyProtection="0"/>
  </cellStyleXfs>
  <cellXfs count="135">
    <xf numFmtId="0" fontId="0" fillId="0" borderId="0" xfId="0"/>
    <xf numFmtId="0" fontId="3" fillId="0" borderId="1" xfId="0" applyFont="1" applyBorder="1" applyAlignment="1">
      <alignment horizontal="center"/>
    </xf>
    <xf numFmtId="3" fontId="3" fillId="0" borderId="3" xfId="0" applyNumberFormat="1" applyFont="1" applyBorder="1"/>
    <xf numFmtId="3" fontId="2" fillId="0" borderId="5" xfId="0" applyNumberFormat="1" applyFont="1" applyBorder="1"/>
    <xf numFmtId="3" fontId="3" fillId="0" borderId="1" xfId="0" applyNumberFormat="1" applyFont="1" applyFill="1" applyBorder="1"/>
    <xf numFmtId="0" fontId="0" fillId="0" borderId="2" xfId="0" applyBorder="1"/>
    <xf numFmtId="0" fontId="2" fillId="0" borderId="7" xfId="0" applyFont="1" applyBorder="1"/>
    <xf numFmtId="0" fontId="3" fillId="0" borderId="3" xfId="0" applyFont="1" applyBorder="1"/>
    <xf numFmtId="0" fontId="0" fillId="0" borderId="4" xfId="0" applyBorder="1"/>
    <xf numFmtId="0" fontId="3" fillId="0" borderId="1" xfId="0" applyFont="1" applyFill="1" applyBorder="1"/>
    <xf numFmtId="0" fontId="0" fillId="0" borderId="8" xfId="0" applyBorder="1"/>
    <xf numFmtId="0" fontId="2" fillId="0" borderId="8" xfId="0" applyFont="1" applyBorder="1"/>
    <xf numFmtId="0" fontId="0" fillId="0" borderId="6" xfId="0" applyFill="1" applyBorder="1"/>
    <xf numFmtId="0" fontId="2" fillId="0" borderId="3" xfId="0" applyFont="1" applyBorder="1"/>
    <xf numFmtId="0" fontId="2" fillId="0" borderId="9" xfId="0" applyFont="1" applyBorder="1"/>
    <xf numFmtId="0" fontId="2" fillId="0" borderId="2" xfId="0" applyFont="1" applyBorder="1"/>
    <xf numFmtId="3" fontId="2" fillId="0" borderId="1" xfId="0" applyNumberFormat="1" applyFont="1" applyBorder="1"/>
    <xf numFmtId="164" fontId="2" fillId="0" borderId="5" xfId="0" applyNumberFormat="1" applyFont="1" applyBorder="1"/>
    <xf numFmtId="164" fontId="3" fillId="0" borderId="3" xfId="0" applyNumberFormat="1" applyFont="1" applyBorder="1"/>
    <xf numFmtId="164" fontId="3" fillId="0" borderId="1" xfId="0" applyNumberFormat="1" applyFont="1" applyFill="1" applyBorder="1"/>
    <xf numFmtId="3" fontId="4" fillId="0" borderId="5" xfId="0" applyNumberFormat="1" applyFont="1" applyBorder="1"/>
    <xf numFmtId="164" fontId="4" fillId="0" borderId="5" xfId="0" applyNumberFormat="1" applyFont="1" applyBorder="1"/>
    <xf numFmtId="3" fontId="0" fillId="0" borderId="0" xfId="0" applyNumberFormat="1"/>
    <xf numFmtId="0" fontId="0" fillId="0" borderId="0" xfId="0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164" fontId="3" fillId="0" borderId="0" xfId="0" applyNumberFormat="1" applyFont="1" applyFill="1" applyBorder="1"/>
    <xf numFmtId="164" fontId="5" fillId="0" borderId="1" xfId="0" applyNumberFormat="1" applyFont="1" applyFill="1" applyBorder="1"/>
    <xf numFmtId="2" fontId="0" fillId="0" borderId="0" xfId="0" applyNumberFormat="1"/>
    <xf numFmtId="0" fontId="6" fillId="0" borderId="0" xfId="0" applyFont="1"/>
    <xf numFmtId="0" fontId="7" fillId="0" borderId="0" xfId="0" applyFont="1" applyBorder="1"/>
    <xf numFmtId="1" fontId="8" fillId="0" borderId="0" xfId="0" applyNumberFormat="1" applyFont="1" applyFill="1" applyBorder="1"/>
    <xf numFmtId="164" fontId="8" fillId="0" borderId="0" xfId="0" applyNumberFormat="1" applyFont="1" applyFill="1" applyBorder="1"/>
    <xf numFmtId="0" fontId="9" fillId="0" borderId="8" xfId="0" applyFont="1" applyBorder="1"/>
    <xf numFmtId="0" fontId="4" fillId="0" borderId="8" xfId="0" applyFont="1" applyBorder="1"/>
    <xf numFmtId="0" fontId="4" fillId="0" borderId="9" xfId="0" applyFont="1" applyBorder="1"/>
    <xf numFmtId="0" fontId="9" fillId="0" borderId="0" xfId="0" applyFont="1"/>
    <xf numFmtId="0" fontId="11" fillId="0" borderId="8" xfId="0" applyFont="1" applyBorder="1"/>
    <xf numFmtId="0" fontId="12" fillId="0" borderId="8" xfId="0" applyFont="1" applyBorder="1"/>
    <xf numFmtId="0" fontId="12" fillId="0" borderId="9" xfId="0" applyFont="1" applyBorder="1"/>
    <xf numFmtId="3" fontId="12" fillId="0" borderId="5" xfId="0" applyNumberFormat="1" applyFont="1" applyBorder="1"/>
    <xf numFmtId="0" fontId="11" fillId="0" borderId="0" xfId="0" applyFont="1"/>
    <xf numFmtId="0" fontId="13" fillId="0" borderId="8" xfId="0" applyFont="1" applyBorder="1"/>
    <xf numFmtId="0" fontId="14" fillId="0" borderId="8" xfId="0" applyFont="1" applyBorder="1"/>
    <xf numFmtId="0" fontId="14" fillId="0" borderId="9" xfId="0" applyFont="1" applyBorder="1"/>
    <xf numFmtId="3" fontId="14" fillId="0" borderId="5" xfId="0" applyNumberFormat="1" applyFont="1" applyBorder="1"/>
    <xf numFmtId="0" fontId="13" fillId="0" borderId="0" xfId="0" applyFont="1"/>
    <xf numFmtId="164" fontId="14" fillId="0" borderId="5" xfId="0" applyNumberFormat="1" applyFont="1" applyBorder="1"/>
    <xf numFmtId="164" fontId="12" fillId="0" borderId="5" xfId="0" applyNumberFormat="1" applyFont="1" applyBorder="1"/>
    <xf numFmtId="0" fontId="1" fillId="0" borderId="0" xfId="0" applyFont="1"/>
    <xf numFmtId="0" fontId="10" fillId="0" borderId="1" xfId="0" applyFont="1" applyBorder="1"/>
    <xf numFmtId="0" fontId="0" fillId="0" borderId="1" xfId="0" applyBorder="1"/>
    <xf numFmtId="0" fontId="3" fillId="0" borderId="8" xfId="0" applyFont="1" applyBorder="1"/>
    <xf numFmtId="3" fontId="3" fillId="0" borderId="5" xfId="0" applyNumberFormat="1" applyFont="1" applyBorder="1"/>
    <xf numFmtId="164" fontId="3" fillId="0" borderId="5" xfId="0" applyNumberFormat="1" applyFont="1" applyBorder="1"/>
    <xf numFmtId="3" fontId="6" fillId="0" borderId="0" xfId="0" applyNumberFormat="1" applyFont="1"/>
    <xf numFmtId="3" fontId="8" fillId="0" borderId="0" xfId="0" applyNumberFormat="1" applyFont="1" applyFill="1" applyBorder="1"/>
    <xf numFmtId="0" fontId="0" fillId="0" borderId="0" xfId="0" applyFill="1"/>
    <xf numFmtId="0" fontId="6" fillId="0" borderId="0" xfId="0" applyFont="1" applyFill="1"/>
    <xf numFmtId="0" fontId="0" fillId="0" borderId="2" xfId="0" applyFill="1" applyBorder="1"/>
    <xf numFmtId="0" fontId="2" fillId="0" borderId="7" xfId="0" applyFont="1" applyFill="1" applyBorder="1"/>
    <xf numFmtId="0" fontId="2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8" xfId="0" applyFill="1" applyBorder="1"/>
    <xf numFmtId="0" fontId="2" fillId="0" borderId="8" xfId="0" applyFont="1" applyFill="1" applyBorder="1"/>
    <xf numFmtId="0" fontId="2" fillId="0" borderId="9" xfId="0" applyFont="1" applyFill="1" applyBorder="1"/>
    <xf numFmtId="3" fontId="2" fillId="0" borderId="5" xfId="0" applyNumberFormat="1" applyFont="1" applyFill="1" applyBorder="1"/>
    <xf numFmtId="0" fontId="3" fillId="0" borderId="3" xfId="0" applyFont="1" applyFill="1" applyBorder="1"/>
    <xf numFmtId="3" fontId="3" fillId="0" borderId="3" xfId="0" applyNumberFormat="1" applyFont="1" applyFill="1" applyBorder="1"/>
    <xf numFmtId="0" fontId="5" fillId="0" borderId="1" xfId="0" applyFont="1" applyFill="1" applyBorder="1"/>
    <xf numFmtId="3" fontId="5" fillId="0" borderId="1" xfId="0" applyNumberFormat="1" applyFont="1" applyFill="1" applyBorder="1"/>
    <xf numFmtId="0" fontId="5" fillId="0" borderId="0" xfId="0" applyFont="1" applyFill="1" applyBorder="1"/>
    <xf numFmtId="3" fontId="2" fillId="0" borderId="1" xfId="0" applyNumberFormat="1" applyFont="1" applyFill="1" applyBorder="1"/>
    <xf numFmtId="164" fontId="2" fillId="0" borderId="5" xfId="0" applyNumberFormat="1" applyFont="1" applyFill="1" applyBorder="1"/>
    <xf numFmtId="164" fontId="3" fillId="0" borderId="3" xfId="0" applyNumberFormat="1" applyFont="1" applyFill="1" applyBorder="1"/>
    <xf numFmtId="164" fontId="5" fillId="0" borderId="0" xfId="0" applyNumberFormat="1" applyFont="1" applyFill="1" applyBorder="1"/>
    <xf numFmtId="164" fontId="7" fillId="0" borderId="0" xfId="0" applyNumberFormat="1" applyFont="1" applyFill="1" applyBorder="1"/>
    <xf numFmtId="0" fontId="5" fillId="0" borderId="9" xfId="0" applyFont="1" applyFill="1" applyBorder="1"/>
    <xf numFmtId="0" fontId="2" fillId="0" borderId="0" xfId="1" applyFont="1"/>
    <xf numFmtId="165" fontId="2" fillId="0" borderId="0" xfId="2" applyNumberFormat="1" applyFont="1"/>
    <xf numFmtId="1" fontId="2" fillId="0" borderId="9" xfId="1" applyNumberFormat="1" applyFont="1" applyBorder="1"/>
    <xf numFmtId="0" fontId="2" fillId="0" borderId="9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vertical="center"/>
    </xf>
    <xf numFmtId="1" fontId="2" fillId="0" borderId="5" xfId="1" applyNumberFormat="1" applyFont="1" applyBorder="1"/>
    <xf numFmtId="0" fontId="2" fillId="0" borderId="5" xfId="1" applyFont="1" applyBorder="1"/>
    <xf numFmtId="0" fontId="2" fillId="0" borderId="5" xfId="1" applyFont="1" applyBorder="1" applyAlignment="1">
      <alignment horizontal="center"/>
    </xf>
    <xf numFmtId="0" fontId="2" fillId="0" borderId="11" xfId="1" applyFont="1" applyBorder="1" applyAlignment="1">
      <alignment vertical="center"/>
    </xf>
    <xf numFmtId="3" fontId="2" fillId="0" borderId="5" xfId="1" applyNumberFormat="1" applyFont="1" applyBorder="1"/>
    <xf numFmtId="0" fontId="3" fillId="0" borderId="11" xfId="1" applyFont="1" applyBorder="1" applyAlignment="1">
      <alignment vertical="center"/>
    </xf>
    <xf numFmtId="0" fontId="18" fillId="0" borderId="0" xfId="1" applyFont="1"/>
    <xf numFmtId="0" fontId="18" fillId="0" borderId="3" xfId="1" applyFont="1" applyBorder="1"/>
    <xf numFmtId="0" fontId="18" fillId="0" borderId="11" xfId="1" applyFont="1" applyBorder="1" applyAlignment="1">
      <alignment vertical="center"/>
    </xf>
    <xf numFmtId="165" fontId="2" fillId="0" borderId="9" xfId="3" applyNumberFormat="1" applyFont="1" applyBorder="1"/>
    <xf numFmtId="165" fontId="2" fillId="0" borderId="5" xfId="3" applyNumberFormat="1" applyFont="1" applyBorder="1"/>
    <xf numFmtId="0" fontId="18" fillId="0" borderId="5" xfId="1" applyFont="1" applyBorder="1"/>
    <xf numFmtId="2" fontId="2" fillId="0" borderId="9" xfId="3" applyNumberFormat="1" applyFont="1" applyBorder="1"/>
    <xf numFmtId="2" fontId="2" fillId="0" borderId="5" xfId="3" applyNumberFormat="1" applyFont="1" applyBorder="1"/>
    <xf numFmtId="0" fontId="18" fillId="0" borderId="5" xfId="1" applyFont="1" applyBorder="1" applyAlignment="1">
      <alignment horizontal="center"/>
    </xf>
    <xf numFmtId="9" fontId="18" fillId="0" borderId="5" xfId="3" applyFont="1" applyBorder="1"/>
    <xf numFmtId="10" fontId="2" fillId="0" borderId="5" xfId="3" applyNumberFormat="1" applyFont="1" applyBorder="1"/>
    <xf numFmtId="166" fontId="2" fillId="0" borderId="5" xfId="3" applyNumberFormat="1" applyFont="1" applyBorder="1"/>
    <xf numFmtId="0" fontId="2" fillId="0" borderId="5" xfId="3" applyNumberFormat="1" applyFont="1" applyBorder="1"/>
    <xf numFmtId="0" fontId="19" fillId="0" borderId="5" xfId="3" applyNumberFormat="1" applyFont="1" applyBorder="1"/>
    <xf numFmtId="3" fontId="19" fillId="0" borderId="5" xfId="3" applyNumberFormat="1" applyFont="1" applyBorder="1"/>
    <xf numFmtId="3" fontId="2" fillId="0" borderId="5" xfId="1" applyNumberFormat="1" applyFont="1" applyFill="1" applyBorder="1"/>
    <xf numFmtId="3" fontId="18" fillId="0" borderId="5" xfId="1" applyNumberFormat="1" applyFont="1" applyBorder="1"/>
    <xf numFmtId="0" fontId="20" fillId="0" borderId="5" xfId="1" applyFont="1" applyBorder="1" applyAlignment="1">
      <alignment horizontal="center"/>
    </xf>
    <xf numFmtId="10" fontId="3" fillId="0" borderId="3" xfId="2" applyNumberFormat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2" fillId="0" borderId="3" xfId="1" applyFont="1" applyBorder="1"/>
    <xf numFmtId="0" fontId="3" fillId="0" borderId="12" xfId="1" applyFont="1" applyBorder="1" applyAlignment="1">
      <alignment vertical="center"/>
    </xf>
    <xf numFmtId="0" fontId="3" fillId="0" borderId="1" xfId="1" applyFont="1" applyBorder="1" applyAlignment="1">
      <alignment horizontal="center"/>
    </xf>
    <xf numFmtId="0" fontId="21" fillId="0" borderId="0" xfId="1" applyFont="1"/>
    <xf numFmtId="0" fontId="2" fillId="0" borderId="0" xfId="1" applyFont="1" applyAlignment="1">
      <alignment horizontal="right"/>
    </xf>
    <xf numFmtId="167" fontId="2" fillId="0" borderId="0" xfId="4" applyFont="1"/>
    <xf numFmtId="0" fontId="3" fillId="0" borderId="0" xfId="1" applyFont="1" applyAlignment="1">
      <alignment vertic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3" fontId="15" fillId="0" borderId="0" xfId="0" applyNumberFormat="1" applyFont="1" applyFill="1" applyBorder="1"/>
    <xf numFmtId="3" fontId="7" fillId="0" borderId="0" xfId="0" applyNumberFormat="1" applyFont="1" applyFill="1" applyBorder="1"/>
    <xf numFmtId="164" fontId="15" fillId="0" borderId="0" xfId="0" applyNumberFormat="1" applyFont="1" applyFill="1" applyBorder="1"/>
    <xf numFmtId="0" fontId="3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0" fillId="0" borderId="0" xfId="0" applyNumberFormat="1" applyFill="1"/>
    <xf numFmtId="0" fontId="2" fillId="0" borderId="5" xfId="1" applyFont="1" applyFill="1" applyBorder="1"/>
    <xf numFmtId="0" fontId="18" fillId="0" borderId="5" xfId="1" applyFont="1" applyFill="1" applyBorder="1"/>
    <xf numFmtId="165" fontId="2" fillId="0" borderId="5" xfId="3" applyNumberFormat="1" applyFont="1" applyFill="1" applyBorder="1"/>
    <xf numFmtId="166" fontId="0" fillId="0" borderId="0" xfId="6" applyNumberFormat="1" applyFont="1"/>
    <xf numFmtId="10" fontId="0" fillId="0" borderId="0" xfId="6" applyNumberFormat="1" applyFont="1"/>
    <xf numFmtId="41" fontId="0" fillId="0" borderId="0" xfId="7" applyFont="1"/>
    <xf numFmtId="0" fontId="1" fillId="0" borderId="0" xfId="0" applyFont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</cellXfs>
  <cellStyles count="8">
    <cellStyle name="Milliers 2" xfId="4"/>
    <cellStyle name="Normal" xfId="0" builtinId="0"/>
    <cellStyle name="Normal 2 2" xfId="1"/>
    <cellStyle name="Normal 3" xfId="5"/>
    <cellStyle name="Percent 2" xfId="2"/>
    <cellStyle name="Porcentagem" xfId="6" builtinId="5"/>
    <cellStyle name="Pourcentage 2" xfId="3"/>
    <cellStyle name="Separador de milhares [0]" xfId="7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48386169688142"/>
          <c:y val="0.16540317022742937"/>
          <c:w val="0.83489191598872625"/>
          <c:h val="0.75878704341833214"/>
        </c:manualLayout>
      </c:layout>
      <c:lineChart>
        <c:grouping val="standard"/>
        <c:varyColors val="0"/>
        <c:ser>
          <c:idx val="13"/>
          <c:order val="0"/>
          <c:tx>
            <c:strRef>
              <c:f>Indicadores!$A$19</c:f>
              <c:strCache>
                <c:ptCount val="1"/>
                <c:pt idx="0">
                  <c:v>Inflação (IHPC)</c:v>
                </c:pt>
              </c:strCache>
            </c:strRef>
          </c:tx>
          <c:spPr>
            <a:ln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numRef>
              <c:f>Indicadores!$O$3:$V$3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Indicadores!$O$19:$V$19</c:f>
              <c:numCache>
                <c:formatCode>0.0</c:formatCode>
                <c:ptCount val="8"/>
                <c:pt idx="0">
                  <c:v>10.445350357664807</c:v>
                </c:pt>
                <c:pt idx="1">
                  <c:v>-1.6366042203496245</c:v>
                </c:pt>
                <c:pt idx="2">
                  <c:v>2.0554984583761593</c:v>
                </c:pt>
                <c:pt idx="3">
                  <c:v>5.1695199731453645</c:v>
                </c:pt>
                <c:pt idx="4">
                  <c:v>2.1305458027449875</c:v>
                </c:pt>
                <c:pt idx="5">
                  <c:v>0.70317993593245198</c:v>
                </c:pt>
                <c:pt idx="6">
                  <c:v>-1.0163705485297325</c:v>
                </c:pt>
                <c:pt idx="7">
                  <c:v>1.4814234205988486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D4-4E98-865B-B24AD1F3ACE6}"/>
            </c:ext>
          </c:extLst>
        </c:ser>
        <c:ser>
          <c:idx val="14"/>
          <c:order val="1"/>
          <c:tx>
            <c:strRef>
              <c:f>Indicadores!$A$20</c:f>
              <c:strCache>
                <c:ptCount val="1"/>
                <c:pt idx="0">
                  <c:v> Deflator do consumo privado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Indicadores!$O$3:$V$3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Indicadores!$O$20:$V$20</c:f>
              <c:numCache>
                <c:formatCode>0.0</c:formatCode>
                <c:ptCount val="8"/>
                <c:pt idx="0">
                  <c:v>10.882470950426182</c:v>
                </c:pt>
                <c:pt idx="1">
                  <c:v>3.2320193001448727</c:v>
                </c:pt>
                <c:pt idx="2">
                  <c:v>0.21830421520252496</c:v>
                </c:pt>
                <c:pt idx="3">
                  <c:v>8.3777514092505001</c:v>
                </c:pt>
                <c:pt idx="4">
                  <c:v>4.7505860593680893</c:v>
                </c:pt>
                <c:pt idx="5">
                  <c:v>7.4811833589061294E-2</c:v>
                </c:pt>
                <c:pt idx="6">
                  <c:v>-1.3390816883599443</c:v>
                </c:pt>
                <c:pt idx="7">
                  <c:v>2.7836777219776954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D4-4E98-865B-B24AD1F3ACE6}"/>
            </c:ext>
          </c:extLst>
        </c:ser>
        <c:ser>
          <c:idx val="15"/>
          <c:order val="2"/>
          <c:tx>
            <c:strRef>
              <c:f>Indicadores!$A$21</c:f>
              <c:strCache>
                <c:ptCount val="1"/>
                <c:pt idx="0">
                  <c:v>Deflator do PIB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Indicadores!$O$3:$V$3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Indicadores!$O$21:$V$21</c:f>
              <c:numCache>
                <c:formatCode>0.00</c:formatCode>
                <c:ptCount val="8"/>
                <c:pt idx="0">
                  <c:v>12.76273268290289</c:v>
                </c:pt>
                <c:pt idx="1">
                  <c:v>-3.8252077904033399</c:v>
                </c:pt>
                <c:pt idx="2">
                  <c:v>5.2150155369027118</c:v>
                </c:pt>
                <c:pt idx="3">
                  <c:v>8.4529219873437533</c:v>
                </c:pt>
                <c:pt idx="4">
                  <c:v>-2.7221158783286015E-2</c:v>
                </c:pt>
                <c:pt idx="5">
                  <c:v>-0.9322752441293769</c:v>
                </c:pt>
                <c:pt idx="6">
                  <c:v>1.2975573692764586</c:v>
                </c:pt>
                <c:pt idx="7">
                  <c:v>14.519662907907893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2D4-4E98-865B-B24AD1F3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429608"/>
        <c:axId val="254423336"/>
      </c:lineChart>
      <c:catAx>
        <c:axId val="254429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4423336"/>
        <c:crosses val="autoZero"/>
        <c:auto val="1"/>
        <c:lblAlgn val="ctr"/>
        <c:lblOffset val="100"/>
        <c:noMultiLvlLbl val="0"/>
      </c:catAx>
      <c:valAx>
        <c:axId val="2544233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54429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3804887309809877E-2"/>
          <c:y val="5.9367148369031386E-4"/>
          <c:w val="0.98322485197438247"/>
          <c:h val="0.12859211997070358"/>
        </c:manualLayout>
      </c:layout>
      <c:overlay val="1"/>
      <c:txPr>
        <a:bodyPr/>
        <a:lstStyle/>
        <a:p>
          <a:pPr>
            <a:defRPr sz="600"/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600"/>
      </a:pPr>
      <a:endParaRPr lang="pt-B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3</xdr:row>
      <xdr:rowOff>25978</xdr:rowOff>
    </xdr:from>
    <xdr:to>
      <xdr:col>31</xdr:col>
      <xdr:colOff>403630</xdr:colOff>
      <xdr:row>16</xdr:row>
      <xdr:rowOff>67658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TES%20ERETES/GB2017/Nova%20pasta/FichiersFinaux_GNB/TPubCNA/Tableaux_Public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TES%20DEF%202015%20PROV%202016%20ULTIMO/Conta%20def%202016%20prov%202017/P/Conta%20def%202016&amp;2017/Base%20xl16%2000/Sourc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TES%20ERETES/GB2018/Bases2018/03Sources/SOURCE%20IDILIO/TOFE/S_TOF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GB2018/TPubCNA/RetropolationV2/Synthese_Valeu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GB2018/TPubCNA/SerieCb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GB2018/TPubCNA/RetropolationV2/Synthese_Volum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GB2018/TPubCNA/SerieE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GB2018/TPubCNA/SerieTC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EMP"/>
      <sheetName val="Tab1"/>
      <sheetName val="Tab2"/>
      <sheetName val="Tab3"/>
      <sheetName val="Tab4"/>
      <sheetName val="Tab5"/>
      <sheetName val="Tab6"/>
      <sheetName val="Tab7"/>
      <sheetName val="Tab8"/>
      <sheetName val="Tab7-8"/>
      <sheetName val="Tab9"/>
      <sheetName val="Tab10"/>
    </sheetNames>
    <sheetDataSet>
      <sheetData sheetId="0"/>
      <sheetData sheetId="1"/>
      <sheetData sheetId="2">
        <row r="9">
          <cell r="D9">
            <v>407463.80414349155</v>
          </cell>
          <cell r="E9">
            <v>348681.64195155422</v>
          </cell>
          <cell r="F9">
            <v>356714.98941393365</v>
          </cell>
          <cell r="G9">
            <v>277936.76508552668</v>
          </cell>
          <cell r="H9">
            <v>302195.25038714166</v>
          </cell>
          <cell r="I9">
            <v>323807.09749895614</v>
          </cell>
          <cell r="J9">
            <v>321039.79759502976</v>
          </cell>
          <cell r="K9">
            <v>307000.29838786769</v>
          </cell>
          <cell r="L9">
            <v>337327.2678660914</v>
          </cell>
          <cell r="M9">
            <v>331626.33151667158</v>
          </cell>
          <cell r="N9">
            <v>360489.20602155034</v>
          </cell>
          <cell r="O9">
            <v>424889.76366761362</v>
          </cell>
          <cell r="P9">
            <v>418640.0773981309</v>
          </cell>
          <cell r="Q9">
            <v>465162.28991372697</v>
          </cell>
          <cell r="R9">
            <v>545269.6830612995</v>
          </cell>
          <cell r="S9">
            <v>535784.03818039224</v>
          </cell>
          <cell r="T9">
            <v>548071.92960040201</v>
          </cell>
          <cell r="U9">
            <v>560538.36489380058</v>
          </cell>
          <cell r="V9">
            <v>681303</v>
          </cell>
          <cell r="W9">
            <v>737838</v>
          </cell>
          <cell r="X9">
            <v>853553</v>
          </cell>
        </row>
        <row r="19">
          <cell r="D19">
            <v>455165.90532249201</v>
          </cell>
          <cell r="E19">
            <v>353000.60852557223</v>
          </cell>
          <cell r="F19">
            <v>412357.73591698089</v>
          </cell>
          <cell r="G19">
            <v>416894.81798325968</v>
          </cell>
          <cell r="H19">
            <v>436847.28577383544</v>
          </cell>
          <cell r="I19">
            <v>452809.40618778073</v>
          </cell>
          <cell r="J19">
            <v>451514.68351237307</v>
          </cell>
          <cell r="K19">
            <v>456805.94583538186</v>
          </cell>
          <cell r="L19">
            <v>486771.37026786961</v>
          </cell>
          <cell r="M19">
            <v>499751.15286494448</v>
          </cell>
          <cell r="N19">
            <v>512543.91520422453</v>
          </cell>
          <cell r="O19">
            <v>535734.34979572741</v>
          </cell>
          <cell r="P19">
            <v>548848.86453656422</v>
          </cell>
          <cell r="Q19">
            <v>579613.83627782483</v>
          </cell>
          <cell r="R19">
            <v>626475.85650764953</v>
          </cell>
          <cell r="S19">
            <v>615745.1421181733</v>
          </cell>
          <cell r="T19">
            <v>635794.24673795223</v>
          </cell>
          <cell r="U19">
            <v>641926.64594587917</v>
          </cell>
          <cell r="V19">
            <v>681303</v>
          </cell>
          <cell r="W19">
            <v>717457</v>
          </cell>
          <cell r="X19">
            <v>751815.95561762876</v>
          </cell>
        </row>
      </sheetData>
      <sheetData sheetId="3">
        <row r="5">
          <cell r="D5">
            <v>430919.60609348753</v>
          </cell>
          <cell r="E5">
            <v>365000.87206550437</v>
          </cell>
          <cell r="F5">
            <v>394159.48506230151</v>
          </cell>
          <cell r="G5">
            <v>295977.71074723353</v>
          </cell>
          <cell r="H5">
            <v>328010.78469553025</v>
          </cell>
          <cell r="I5">
            <v>301687.21022751241</v>
          </cell>
          <cell r="J5">
            <v>277770.75449937151</v>
          </cell>
          <cell r="K5">
            <v>295837.80251225497</v>
          </cell>
          <cell r="L5">
            <v>338696.3599831551</v>
          </cell>
          <cell r="M5">
            <v>357911.96005426976</v>
          </cell>
          <cell r="N5">
            <v>359520.51955496537</v>
          </cell>
          <cell r="O5">
            <v>443018.58520165074</v>
          </cell>
          <cell r="P5">
            <v>431091.51038184069</v>
          </cell>
          <cell r="Q5">
            <v>459311.20568512386</v>
          </cell>
          <cell r="R5">
            <v>513510.92000364402</v>
          </cell>
          <cell r="S5">
            <v>517247.21599341324</v>
          </cell>
          <cell r="T5">
            <v>516822.97956010734</v>
          </cell>
          <cell r="U5">
            <v>523214.80572738353</v>
          </cell>
          <cell r="V5">
            <v>608420</v>
          </cell>
          <cell r="W5">
            <v>653874</v>
          </cell>
          <cell r="X5">
            <v>731702</v>
          </cell>
          <cell r="Y5">
            <v>813176.71016226721</v>
          </cell>
        </row>
        <row r="9">
          <cell r="D9">
            <v>219736.41294454801</v>
          </cell>
          <cell r="E9">
            <v>106727.87856618655</v>
          </cell>
          <cell r="F9">
            <v>78279.49275805206</v>
          </cell>
          <cell r="G9">
            <v>55756.204944622164</v>
          </cell>
          <cell r="H9">
            <v>57061.025062000983</v>
          </cell>
          <cell r="I9">
            <v>76405.921836562455</v>
          </cell>
          <cell r="J9">
            <v>88760.264361918016</v>
          </cell>
          <cell r="K9">
            <v>64352.269395856791</v>
          </cell>
          <cell r="L9">
            <v>61571.541169871227</v>
          </cell>
          <cell r="M9">
            <v>66587.578728753957</v>
          </cell>
          <cell r="N9">
            <v>87500.240600126286</v>
          </cell>
          <cell r="O9">
            <v>73671.746452940977</v>
          </cell>
          <cell r="P9">
            <v>76882.722936956678</v>
          </cell>
          <cell r="Q9">
            <v>90676.945536558851</v>
          </cell>
          <cell r="R9">
            <v>86401.702498798768</v>
          </cell>
          <cell r="S9">
            <v>103696.66562438032</v>
          </cell>
          <cell r="T9">
            <v>105395.51560893083</v>
          </cell>
          <cell r="U9">
            <v>112892.07026968652</v>
          </cell>
          <cell r="V9">
            <v>102022</v>
          </cell>
          <cell r="W9">
            <v>133777</v>
          </cell>
          <cell r="X9">
            <v>154670</v>
          </cell>
          <cell r="Y9">
            <v>160216.2220076888</v>
          </cell>
        </row>
        <row r="14">
          <cell r="D14">
            <v>19977.913762812888</v>
          </cell>
          <cell r="E14">
            <v>14316.441529064879</v>
          </cell>
          <cell r="F14">
            <v>29710.624712263168</v>
          </cell>
          <cell r="G14">
            <v>36389.661550748307</v>
          </cell>
          <cell r="H14">
            <v>30458.831648817995</v>
          </cell>
          <cell r="I14">
            <v>37093.937591331138</v>
          </cell>
          <cell r="J14">
            <v>38305.678440798154</v>
          </cell>
          <cell r="K14">
            <v>39705.099744639519</v>
          </cell>
          <cell r="L14">
            <v>45751.032053462928</v>
          </cell>
          <cell r="M14">
            <v>34414.730683394635</v>
          </cell>
          <cell r="N14">
            <v>40087.489688565816</v>
          </cell>
          <cell r="O14">
            <v>49994.976166493718</v>
          </cell>
          <cell r="P14">
            <v>46587.557425888852</v>
          </cell>
          <cell r="Q14">
            <v>58793.795483144095</v>
          </cell>
          <cell r="R14">
            <v>105226.66590321799</v>
          </cell>
          <cell r="S14">
            <v>75635.440856600762</v>
          </cell>
          <cell r="T14">
            <v>72424.533083571805</v>
          </cell>
          <cell r="U14">
            <v>93576.952554538788</v>
          </cell>
          <cell r="V14">
            <v>170644</v>
          </cell>
          <cell r="W14">
            <v>175419</v>
          </cell>
          <cell r="X14">
            <v>226485</v>
          </cell>
          <cell r="Y14">
            <v>205400.00000000009</v>
          </cell>
        </row>
        <row r="17">
          <cell r="D17">
            <v>263170.12865735672</v>
          </cell>
          <cell r="E17">
            <v>137363.55020920187</v>
          </cell>
          <cell r="F17">
            <v>145434.61311868331</v>
          </cell>
          <cell r="G17">
            <v>110186.81215707748</v>
          </cell>
          <cell r="H17">
            <v>113335.39101920773</v>
          </cell>
          <cell r="I17">
            <v>91379.972156450036</v>
          </cell>
          <cell r="J17">
            <v>83796.899707058095</v>
          </cell>
          <cell r="K17">
            <v>92894.873264883456</v>
          </cell>
          <cell r="L17">
            <v>108691.66534039765</v>
          </cell>
          <cell r="M17">
            <v>127287.93794974675</v>
          </cell>
          <cell r="N17">
            <v>126619.04382210725</v>
          </cell>
          <cell r="O17">
            <v>141795.54415347194</v>
          </cell>
          <cell r="P17">
            <v>135921.71334655528</v>
          </cell>
          <cell r="Q17">
            <v>143619.65679110013</v>
          </cell>
          <cell r="R17">
            <v>159869.60534436197</v>
          </cell>
          <cell r="S17">
            <v>160795.69609680172</v>
          </cell>
          <cell r="T17">
            <v>146571.09865220802</v>
          </cell>
          <cell r="U17">
            <v>169145.46365780849</v>
          </cell>
          <cell r="V17">
            <v>199783</v>
          </cell>
          <cell r="W17">
            <v>225232</v>
          </cell>
          <cell r="X17">
            <v>259304</v>
          </cell>
          <cell r="Y17">
            <v>296900.00000000006</v>
          </cell>
        </row>
        <row r="20">
          <cell r="D20">
            <v>407463.80414349167</v>
          </cell>
          <cell r="E20">
            <v>348681.64195155399</v>
          </cell>
          <cell r="F20">
            <v>356714.98941393348</v>
          </cell>
          <cell r="G20">
            <v>277936.76508552651</v>
          </cell>
          <cell r="H20">
            <v>302195.25038714148</v>
          </cell>
          <cell r="I20">
            <v>323807.09749895596</v>
          </cell>
          <cell r="J20">
            <v>321039.79759502958</v>
          </cell>
          <cell r="K20">
            <v>307000.29838786781</v>
          </cell>
          <cell r="L20">
            <v>337327.26786609157</v>
          </cell>
          <cell r="M20">
            <v>331626.33151667158</v>
          </cell>
          <cell r="N20">
            <v>360489.20602155023</v>
          </cell>
          <cell r="O20">
            <v>424889.7636676135</v>
          </cell>
          <cell r="P20">
            <v>418640.07739813096</v>
          </cell>
          <cell r="Q20">
            <v>465162.28991372662</v>
          </cell>
          <cell r="R20">
            <v>545269.6830612988</v>
          </cell>
          <cell r="S20">
            <v>535783.62637759256</v>
          </cell>
          <cell r="T20">
            <v>548071.92960040201</v>
          </cell>
          <cell r="U20">
            <v>560538.36489380035</v>
          </cell>
          <cell r="V20">
            <v>681303</v>
          </cell>
          <cell r="W20">
            <v>737838</v>
          </cell>
          <cell r="X20">
            <v>853553</v>
          </cell>
          <cell r="Y20">
            <v>881892.93216995604</v>
          </cell>
        </row>
        <row r="70">
          <cell r="D70">
            <v>99.057610897869679</v>
          </cell>
          <cell r="E70">
            <v>106.79393078480628</v>
          </cell>
          <cell r="F70">
            <v>98.548282004296098</v>
          </cell>
          <cell r="G70">
            <v>74.46184249582852</v>
          </cell>
          <cell r="H70">
            <v>77.599822574740301</v>
          </cell>
          <cell r="I70">
            <v>75.288163880214725</v>
          </cell>
          <cell r="J70">
            <v>75.457273203345437</v>
          </cell>
          <cell r="K70">
            <v>67.098628411175426</v>
          </cell>
          <cell r="L70">
            <v>77.286735016396747</v>
          </cell>
          <cell r="M70">
            <v>75.055156996769512</v>
          </cell>
          <cell r="N70">
            <v>75.663241985436088</v>
          </cell>
          <cell r="O70">
            <v>83.897272314651829</v>
          </cell>
          <cell r="P70">
            <v>86.608848348156471</v>
          </cell>
          <cell r="Q70">
            <v>86.797919114838862</v>
          </cell>
          <cell r="R70">
            <v>94.06963300668238</v>
          </cell>
          <cell r="S70">
            <v>98.538491878396556</v>
          </cell>
          <cell r="T70">
            <v>98.612210330961787</v>
          </cell>
          <cell r="U70">
            <v>97.291712279932881</v>
          </cell>
          <cell r="V70">
            <v>100</v>
          </cell>
          <cell r="W70">
            <v>101.92457622735552</v>
          </cell>
          <cell r="X70">
            <v>105.56777502316919</v>
          </cell>
          <cell r="Y7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i"/>
      <sheetName val="Floresta"/>
      <sheetName val="Elevage"/>
      <sheetName val="Pêche"/>
      <sheetName val="Entreprises"/>
      <sheetName val="Fin"/>
      <sheetName val="Energie"/>
      <sheetName val="Tofe"/>
      <sheetName val="DétailRec"/>
      <sheetName val="DétailDép"/>
      <sheetName val="Pip"/>
      <sheetName val="INSP"/>
      <sheetName val="Comext"/>
      <sheetName val="PasComCad"/>
      <sheetName val="BP"/>
      <sheetName val="BP-cadrage"/>
      <sheetName val="Ipc"/>
      <sheetName val="Ihpc 01"/>
      <sheetName val="Ihpc 01 (2)"/>
      <sheetName val="ihpc 08"/>
      <sheetName val="Correspondance"/>
      <sheetName val="IHPC_Temp"/>
      <sheetName val="PrixProd"/>
      <sheetName val="CF"/>
      <sheetName val="Telecom"/>
      <sheetName val="Monnaie_credit"/>
      <sheetName val="TauxChange"/>
      <sheetName val="Divers"/>
      <sheetName val="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>
            <v>44000</v>
          </cell>
          <cell r="D5">
            <v>10500</v>
          </cell>
          <cell r="E5">
            <v>29900</v>
          </cell>
          <cell r="F5">
            <v>31500</v>
          </cell>
          <cell r="G5">
            <v>45600</v>
          </cell>
          <cell r="H5">
            <v>30400</v>
          </cell>
          <cell r="I5">
            <v>28700</v>
          </cell>
          <cell r="J5">
            <v>49029</v>
          </cell>
          <cell r="K5">
            <v>37845</v>
          </cell>
          <cell r="L5">
            <v>46989</v>
          </cell>
          <cell r="M5">
            <v>50086</v>
          </cell>
          <cell r="N5">
            <v>49574</v>
          </cell>
          <cell r="O5">
            <v>77818</v>
          </cell>
          <cell r="P5">
            <v>55816</v>
          </cell>
          <cell r="Q5">
            <v>65025</v>
          </cell>
          <cell r="R5">
            <v>74080</v>
          </cell>
          <cell r="S5">
            <v>63798.137188999994</v>
          </cell>
          <cell r="T5">
            <v>100754.8539</v>
          </cell>
          <cell r="U5">
            <v>124857.91557582072</v>
          </cell>
          <cell r="V5">
            <v>112214.9448575446</v>
          </cell>
        </row>
        <row r="7">
          <cell r="C7">
            <v>24000</v>
          </cell>
          <cell r="D7">
            <v>6600</v>
          </cell>
          <cell r="E7">
            <v>23900</v>
          </cell>
          <cell r="F7">
            <v>29500</v>
          </cell>
          <cell r="G7">
            <v>26600</v>
          </cell>
          <cell r="H7">
            <v>21700</v>
          </cell>
          <cell r="I7">
            <v>20500</v>
          </cell>
          <cell r="J7">
            <v>24529</v>
          </cell>
          <cell r="K7">
            <v>27978</v>
          </cell>
          <cell r="L7">
            <v>31165</v>
          </cell>
          <cell r="M7">
            <v>26143</v>
          </cell>
          <cell r="N7">
            <v>33154</v>
          </cell>
          <cell r="O7">
            <v>35368</v>
          </cell>
          <cell r="P7">
            <v>44604</v>
          </cell>
          <cell r="Q7">
            <v>52602</v>
          </cell>
          <cell r="R7">
            <v>46024</v>
          </cell>
          <cell r="S7">
            <v>41146.137188999994</v>
          </cell>
          <cell r="T7">
            <v>60741.672900000005</v>
          </cell>
          <cell r="U7">
            <v>84812.317883000011</v>
          </cell>
          <cell r="V7">
            <v>84593.936396000005</v>
          </cell>
        </row>
        <row r="8">
          <cell r="C8">
            <v>12500</v>
          </cell>
          <cell r="D8">
            <v>4500</v>
          </cell>
          <cell r="E8">
            <v>12800</v>
          </cell>
          <cell r="F8">
            <v>17500</v>
          </cell>
          <cell r="G8">
            <v>14800</v>
          </cell>
          <cell r="H8">
            <v>11900</v>
          </cell>
          <cell r="I8">
            <v>11600</v>
          </cell>
          <cell r="J8">
            <v>11830</v>
          </cell>
          <cell r="K8">
            <v>18334</v>
          </cell>
          <cell r="L8">
            <v>18475</v>
          </cell>
          <cell r="M8">
            <v>18293</v>
          </cell>
          <cell r="N8">
            <v>20915</v>
          </cell>
          <cell r="O8">
            <v>26577</v>
          </cell>
          <cell r="P8">
            <v>33086</v>
          </cell>
          <cell r="Q8">
            <v>40253</v>
          </cell>
          <cell r="R8">
            <v>38914</v>
          </cell>
          <cell r="S8">
            <v>35381.308977999994</v>
          </cell>
          <cell r="T8">
            <v>44175.194900000002</v>
          </cell>
          <cell r="U8">
            <v>61949.752754000008</v>
          </cell>
          <cell r="V8">
            <v>63515.173345999996</v>
          </cell>
        </row>
        <row r="39">
          <cell r="C39">
            <v>72200</v>
          </cell>
          <cell r="D39">
            <v>30400</v>
          </cell>
          <cell r="E39">
            <v>43300</v>
          </cell>
          <cell r="F39">
            <v>30600</v>
          </cell>
          <cell r="G39">
            <v>33500</v>
          </cell>
          <cell r="H39">
            <v>41000</v>
          </cell>
          <cell r="I39">
            <v>41000</v>
          </cell>
          <cell r="J39">
            <v>70416</v>
          </cell>
          <cell r="K39">
            <v>51845</v>
          </cell>
          <cell r="L39">
            <v>52243</v>
          </cell>
          <cell r="M39">
            <v>54443</v>
          </cell>
          <cell r="N39">
            <v>49266</v>
          </cell>
          <cell r="O39">
            <v>61658</v>
          </cell>
          <cell r="P39">
            <v>83517</v>
          </cell>
          <cell r="Q39">
            <v>83493</v>
          </cell>
          <cell r="R39">
            <v>86993</v>
          </cell>
          <cell r="S39">
            <v>76617.578806000005</v>
          </cell>
          <cell r="T39">
            <v>118996.29499999997</v>
          </cell>
          <cell r="U39">
            <v>142494.76528304073</v>
          </cell>
          <cell r="V39">
            <v>144235.35673904457</v>
          </cell>
        </row>
        <row r="41">
          <cell r="C41">
            <v>23700</v>
          </cell>
          <cell r="D41">
            <v>22900</v>
          </cell>
          <cell r="E41">
            <v>28400</v>
          </cell>
          <cell r="F41">
            <v>27000</v>
          </cell>
          <cell r="G41">
            <v>24500</v>
          </cell>
          <cell r="H41">
            <v>25900</v>
          </cell>
          <cell r="I41">
            <v>27800</v>
          </cell>
          <cell r="J41">
            <v>42074</v>
          </cell>
          <cell r="K41">
            <v>39364</v>
          </cell>
          <cell r="L41">
            <v>40065</v>
          </cell>
          <cell r="M41">
            <v>41125</v>
          </cell>
          <cell r="N41">
            <v>45967</v>
          </cell>
          <cell r="O41">
            <v>45593</v>
          </cell>
          <cell r="P41">
            <v>50120</v>
          </cell>
          <cell r="Q41">
            <v>54650</v>
          </cell>
          <cell r="R41">
            <v>62732</v>
          </cell>
          <cell r="S41">
            <v>50051.492118999995</v>
          </cell>
          <cell r="T41">
            <v>77471.419999999984</v>
          </cell>
          <cell r="U41">
            <v>91360.304313820001</v>
          </cell>
          <cell r="V41">
            <v>99876.245573499982</v>
          </cell>
        </row>
        <row r="43">
          <cell r="C43">
            <v>4900</v>
          </cell>
          <cell r="D43">
            <v>5700</v>
          </cell>
          <cell r="E43">
            <v>6900</v>
          </cell>
          <cell r="F43">
            <v>10500</v>
          </cell>
          <cell r="G43">
            <v>11000</v>
          </cell>
          <cell r="H43">
            <v>10500</v>
          </cell>
          <cell r="I43">
            <v>10500</v>
          </cell>
          <cell r="J43">
            <v>16168</v>
          </cell>
          <cell r="K43">
            <v>20031</v>
          </cell>
          <cell r="L43">
            <v>18901</v>
          </cell>
          <cell r="M43">
            <v>19729</v>
          </cell>
          <cell r="N43">
            <v>20139</v>
          </cell>
          <cell r="O43">
            <v>20083</v>
          </cell>
          <cell r="P43">
            <v>26224</v>
          </cell>
          <cell r="Q43">
            <v>28815</v>
          </cell>
          <cell r="R43">
            <v>24341</v>
          </cell>
          <cell r="S43">
            <v>24379.962</v>
          </cell>
          <cell r="T43">
            <v>31390.473999999998</v>
          </cell>
          <cell r="U43">
            <v>31019.294999999998</v>
          </cell>
          <cell r="V43">
            <v>31511.37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7">
          <cell r="D7">
            <v>16017</v>
          </cell>
          <cell r="E7">
            <v>17309.875</v>
          </cell>
          <cell r="F7">
            <v>16948</v>
          </cell>
          <cell r="G7">
            <v>18407</v>
          </cell>
          <cell r="H7">
            <v>19005</v>
          </cell>
          <cell r="I7">
            <v>18826.232974909286</v>
          </cell>
        </row>
      </sheetData>
      <sheetData sheetId="17">
        <row r="5">
          <cell r="B5">
            <v>100.98333333333333</v>
          </cell>
          <cell r="C5">
            <v>97.13333333333334</v>
          </cell>
          <cell r="D5">
            <v>98.4</v>
          </cell>
          <cell r="E5">
            <v>101.6</v>
          </cell>
          <cell r="F5">
            <v>103.6</v>
          </cell>
          <cell r="G5">
            <v>108.34166666666668</v>
          </cell>
          <cell r="H5">
            <v>119.65833333333336</v>
          </cell>
          <cell r="I5">
            <v>117.7</v>
          </cell>
        </row>
      </sheetData>
      <sheetData sheetId="18"/>
      <sheetData sheetId="19">
        <row r="3">
          <cell r="F3">
            <v>97.3</v>
          </cell>
          <cell r="G3">
            <v>99.3</v>
          </cell>
          <cell r="H3">
            <v>104.43333333333334</v>
          </cell>
          <cell r="I3">
            <v>106.65833333333335</v>
          </cell>
          <cell r="J3">
            <v>107.4083333333333</v>
          </cell>
          <cell r="K3">
            <v>106.31666666666666</v>
          </cell>
          <cell r="L3">
            <v>107.89166666666667</v>
          </cell>
          <cell r="M3">
            <v>109.48320202934367</v>
          </cell>
          <cell r="N3">
            <v>110.66666666666667</v>
          </cell>
        </row>
      </sheetData>
      <sheetData sheetId="20"/>
      <sheetData sheetId="21"/>
      <sheetData sheetId="22"/>
      <sheetData sheetId="23"/>
      <sheetData sheetId="24"/>
      <sheetData sheetId="25">
        <row r="3"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>
            <v>13552</v>
          </cell>
          <cell r="N3">
            <v>19203</v>
          </cell>
          <cell r="O3">
            <v>19203</v>
          </cell>
          <cell r="P3">
            <v>19203</v>
          </cell>
          <cell r="Q3">
            <v>19203</v>
          </cell>
        </row>
        <row r="4">
          <cell r="M4">
            <v>17418.421686999998</v>
          </cell>
          <cell r="N4">
            <v>21795.350103000001</v>
          </cell>
          <cell r="O4">
            <v>21795.350103000001</v>
          </cell>
          <cell r="P4">
            <v>21795.350103000001</v>
          </cell>
          <cell r="Q4">
            <v>21795.350103000001</v>
          </cell>
        </row>
        <row r="5">
          <cell r="M5">
            <v>11127.058383</v>
          </cell>
          <cell r="N5">
            <v>-1596.259282</v>
          </cell>
          <cell r="O5">
            <v>-1596.259282</v>
          </cell>
          <cell r="P5">
            <v>-1596.259282</v>
          </cell>
          <cell r="Q5">
            <v>-1596.259282</v>
          </cell>
        </row>
      </sheetData>
      <sheetData sheetId="26">
        <row r="5">
          <cell r="M5">
            <v>583.74900000000002</v>
          </cell>
          <cell r="N5">
            <v>0</v>
          </cell>
          <cell r="O5">
            <v>0</v>
          </cell>
          <cell r="P5">
            <v>709.9</v>
          </cell>
          <cell r="Q5">
            <v>732.4</v>
          </cell>
          <cell r="R5">
            <v>694.6</v>
          </cell>
          <cell r="S5">
            <v>580.1</v>
          </cell>
          <cell r="T5">
            <v>527.6</v>
          </cell>
          <cell r="U5">
            <v>526.6</v>
          </cell>
          <cell r="V5">
            <v>522.96140000000003</v>
          </cell>
          <cell r="W5">
            <v>500.23360000000002</v>
          </cell>
          <cell r="X5">
            <v>448.27229999999997</v>
          </cell>
          <cell r="Y5">
            <v>472.16269999999997</v>
          </cell>
          <cell r="Z5">
            <v>495.41649999999998</v>
          </cell>
          <cell r="AA5">
            <v>471.26570301667476</v>
          </cell>
          <cell r="AB5">
            <v>510.56544693330972</v>
          </cell>
          <cell r="AC5">
            <v>480.7</v>
          </cell>
          <cell r="AD5">
            <v>500.2</v>
          </cell>
          <cell r="AE5">
            <v>545.29999999999995</v>
          </cell>
          <cell r="AF5">
            <v>545.29999999999995</v>
          </cell>
          <cell r="AG5">
            <v>585</v>
          </cell>
          <cell r="AH5">
            <v>585</v>
          </cell>
        </row>
      </sheetData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.O.F.E"/>
      <sheetName val="cash-Flow(2)"/>
      <sheetName val="Tofe"/>
      <sheetName val="DGCI "/>
      <sheetName val="DGA"/>
      <sheetName val="LICENCA PESCA"/>
      <sheetName val="PNT"/>
      <sheetName val="Receitas (mensais)"/>
      <sheetName val="Traitement_Recettes"/>
      <sheetName val="TCD2"/>
      <sheetName val="TCD"/>
      <sheetName val="Table"/>
      <sheetName val="TABLEAU DU CLES"/>
      <sheetName val="A CHARGE FINAL"/>
      <sheetName val="Ordon-Dep"/>
      <sheetName val="Appui-Projets"/>
      <sheetName val="Appui-Bud"/>
      <sheetName val="Fin-Int"/>
      <sheetName val="Dettes"/>
      <sheetName val="ARRIERE"/>
      <sheetName val="LICENCAS TELEM. e OUTRAS "/>
      <sheetName val="OUT. PASSIVOS FINANC. -DIVERSOS"/>
      <sheetName val="Rend Diversos -Juros S P BCEAO"/>
      <sheetName val="Dividendos"/>
      <sheetName val="Multas e Penali-Apreensao Barco"/>
      <sheetName val="Recettes détaillées"/>
      <sheetName val="Charges, Classif. economique"/>
      <sheetName val="ANF, AF &amp; Passifs détaillés"/>
      <sheetName val="TOFE resumé MSFP2001"/>
      <sheetName val="Feuil2"/>
      <sheetName val="Plan2"/>
      <sheetName val="Plan3"/>
    </sheetNames>
    <sheetDataSet>
      <sheetData sheetId="0"/>
      <sheetData sheetId="1"/>
      <sheetData sheetId="2">
        <row r="4">
          <cell r="S4">
            <v>143676260.07620001</v>
          </cell>
          <cell r="T4" t="e">
            <v>#N/A</v>
          </cell>
        </row>
        <row r="5">
          <cell r="S5">
            <v>100832333.118</v>
          </cell>
          <cell r="T5">
            <v>98295828.567000002</v>
          </cell>
        </row>
        <row r="6">
          <cell r="S6">
            <v>81326358.726999998</v>
          </cell>
          <cell r="T6">
            <v>77587692.354999989</v>
          </cell>
        </row>
        <row r="38">
          <cell r="S38">
            <v>155778361.00996885</v>
          </cell>
          <cell r="T38">
            <v>161352131.30229008</v>
          </cell>
        </row>
        <row r="39">
          <cell r="S39">
            <v>100831401.31946884</v>
          </cell>
          <cell r="T39">
            <v>105448826.50343406</v>
          </cell>
        </row>
        <row r="40">
          <cell r="S40">
            <v>33797921</v>
          </cell>
          <cell r="T40">
            <v>37026279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icop2018"/>
      <sheetName val="AutresNomenc"/>
      <sheetName val="NomencBran"/>
      <sheetName val="Tpub_Offre"/>
      <sheetName val="Tpub_Demande"/>
      <sheetName val="VA_Branche"/>
      <sheetName val="Production"/>
      <sheetName val="Importations"/>
      <sheetName val="ImpotsImports"/>
      <sheetName val="MargesTransp"/>
      <sheetName val="MargesCommerce"/>
      <sheetName val="IPRO"/>
      <sheetName val="Ci"/>
      <sheetName val="CfMarchMén"/>
      <sheetName val="AutoConso"/>
      <sheetName val="CfNmarchAPU"/>
      <sheetName val="CfNmarchISBL"/>
      <sheetName val="FBCF"/>
      <sheetName val="vs"/>
      <sheetName val="Export"/>
    </sheetNames>
    <sheetDataSet>
      <sheetData sheetId="0"/>
      <sheetData sheetId="1"/>
      <sheetData sheetId="2"/>
      <sheetData sheetId="3">
        <row r="4">
          <cell r="D4">
            <v>128978.53894435464</v>
          </cell>
          <cell r="E4">
            <v>129207.54446866841</v>
          </cell>
          <cell r="F4">
            <v>129479.24895396465</v>
          </cell>
          <cell r="G4">
            <v>102718.24668595019</v>
          </cell>
          <cell r="H4">
            <v>111106.27692780501</v>
          </cell>
          <cell r="I4">
            <v>114226.05890801037</v>
          </cell>
          <cell r="J4">
            <v>118174.30765494621</v>
          </cell>
          <cell r="K4">
            <v>113499.54189176929</v>
          </cell>
          <cell r="L4">
            <v>136272.87874386186</v>
          </cell>
          <cell r="M4">
            <v>130927.47579403689</v>
          </cell>
          <cell r="N4">
            <v>137596.27552321661</v>
          </cell>
          <cell r="O4">
            <v>162560.79178903153</v>
          </cell>
          <cell r="P4">
            <v>163915.90183390595</v>
          </cell>
          <cell r="Q4">
            <v>176543.45752134721</v>
          </cell>
          <cell r="R4">
            <v>204821.7758064649</v>
          </cell>
          <cell r="S4">
            <v>204054.90206931476</v>
          </cell>
          <cell r="T4">
            <v>211893.27493255716</v>
          </cell>
          <cell r="U4">
            <v>195212.00844038642</v>
          </cell>
        </row>
        <row r="5">
          <cell r="D5">
            <v>96056.844391307823</v>
          </cell>
          <cell r="E5">
            <v>105860.24012180373</v>
          </cell>
          <cell r="F5">
            <v>105885.96142093443</v>
          </cell>
          <cell r="G5">
            <v>82726.615337806667</v>
          </cell>
          <cell r="H5">
            <v>89224.858734255889</v>
          </cell>
          <cell r="I5">
            <v>89584.645942664123</v>
          </cell>
          <cell r="J5">
            <v>93263.511223104055</v>
          </cell>
          <cell r="K5">
            <v>90515.078626781426</v>
          </cell>
          <cell r="L5">
            <v>109664.57879321785</v>
          </cell>
          <cell r="M5">
            <v>104555.39356620125</v>
          </cell>
          <cell r="N5">
            <v>110942.30229542991</v>
          </cell>
          <cell r="O5">
            <v>132272.88336111201</v>
          </cell>
          <cell r="P5">
            <v>136870.27291969699</v>
          </cell>
          <cell r="Q5">
            <v>147090.60290545947</v>
          </cell>
          <cell r="R5">
            <v>171280.86154946094</v>
          </cell>
          <cell r="S5">
            <v>170718.76353375014</v>
          </cell>
          <cell r="T5">
            <v>174606.16729433485</v>
          </cell>
          <cell r="U5">
            <v>155151.14674736845</v>
          </cell>
        </row>
        <row r="6">
          <cell r="D6">
            <v>11714.94983224663</v>
          </cell>
          <cell r="E6">
            <v>12666.652287872897</v>
          </cell>
          <cell r="F6">
            <v>12508.872276594082</v>
          </cell>
          <cell r="G6">
            <v>10335.383760567534</v>
          </cell>
          <cell r="H6">
            <v>10992.681698984339</v>
          </cell>
          <cell r="I6">
            <v>11591.593116616217</v>
          </cell>
          <cell r="J6">
            <v>11506.949752319682</v>
          </cell>
          <cell r="K6">
            <v>11536.132301322454</v>
          </cell>
          <cell r="L6">
            <v>12444.641358214572</v>
          </cell>
          <cell r="M6">
            <v>12242.072681028698</v>
          </cell>
          <cell r="N6">
            <v>13070.330391155223</v>
          </cell>
          <cell r="O6">
            <v>15687.893606445799</v>
          </cell>
          <cell r="P6">
            <v>15189.737784396953</v>
          </cell>
          <cell r="Q6">
            <v>16391.940181961691</v>
          </cell>
          <cell r="R6">
            <v>18887.210792932623</v>
          </cell>
          <cell r="S6">
            <v>19039.870363208171</v>
          </cell>
          <cell r="T6">
            <v>19856.809621501296</v>
          </cell>
          <cell r="U6">
            <v>20639.444242672154</v>
          </cell>
        </row>
        <row r="7">
          <cell r="D7">
            <v>1175.6844749374932</v>
          </cell>
          <cell r="E7">
            <v>1719.8143058018925</v>
          </cell>
          <cell r="F7">
            <v>1182.2035128311495</v>
          </cell>
          <cell r="G7">
            <v>969.55134886307155</v>
          </cell>
          <cell r="H7">
            <v>1335.3301765251472</v>
          </cell>
          <cell r="I7">
            <v>1900.7532254011273</v>
          </cell>
          <cell r="J7">
            <v>1796.5200607820636</v>
          </cell>
          <cell r="K7">
            <v>1692.0750795548011</v>
          </cell>
          <cell r="L7">
            <v>1982.3224047307854</v>
          </cell>
          <cell r="M7">
            <v>1966.8091452141412</v>
          </cell>
          <cell r="N7">
            <v>2189.5098277329816</v>
          </cell>
          <cell r="O7">
            <v>2828.9340755697658</v>
          </cell>
          <cell r="P7">
            <v>2815.7634391845063</v>
          </cell>
          <cell r="Q7">
            <v>3191.6786369248098</v>
          </cell>
          <cell r="R7">
            <v>3632.7587870656462</v>
          </cell>
          <cell r="S7">
            <v>3567.5537285588875</v>
          </cell>
          <cell r="T7">
            <v>6420.4143341917243</v>
          </cell>
          <cell r="U7">
            <v>7677.8730665599705</v>
          </cell>
        </row>
        <row r="8">
          <cell r="D8">
            <v>20031.060245862715</v>
          </cell>
          <cell r="E8">
            <v>8960.8377531898805</v>
          </cell>
          <cell r="F8">
            <v>9902.2117436049884</v>
          </cell>
          <cell r="G8">
            <v>8686.6962387129224</v>
          </cell>
          <cell r="H8">
            <v>9553.4063180396406</v>
          </cell>
          <cell r="I8">
            <v>11149.06662332889</v>
          </cell>
          <cell r="J8">
            <v>11607.326618740422</v>
          </cell>
          <cell r="K8">
            <v>9756.2558841105983</v>
          </cell>
          <cell r="L8">
            <v>12181.33618769866</v>
          </cell>
          <cell r="M8">
            <v>12163.200401592792</v>
          </cell>
          <cell r="N8">
            <v>11394.133008898503</v>
          </cell>
          <cell r="O8">
            <v>11771.080745903957</v>
          </cell>
          <cell r="P8">
            <v>9040.1276906274961</v>
          </cell>
          <cell r="Q8">
            <v>9869.2357970012599</v>
          </cell>
          <cell r="R8">
            <v>11020.944677005655</v>
          </cell>
          <cell r="S8">
            <v>10728.714443797558</v>
          </cell>
          <cell r="T8">
            <v>11009.883682529256</v>
          </cell>
          <cell r="U8">
            <v>11743.544383785862</v>
          </cell>
        </row>
        <row r="9">
          <cell r="D9">
            <v>29204.499263436985</v>
          </cell>
          <cell r="E9">
            <v>29751.221899005886</v>
          </cell>
          <cell r="F9">
            <v>28173.001396759853</v>
          </cell>
          <cell r="G9">
            <v>24683.921756647826</v>
          </cell>
          <cell r="H9">
            <v>30128.160032451669</v>
          </cell>
          <cell r="I9">
            <v>51236.904042691487</v>
          </cell>
          <cell r="J9">
            <v>53788.784640882637</v>
          </cell>
          <cell r="K9">
            <v>38192.189169420832</v>
          </cell>
          <cell r="L9">
            <v>41963.836188099878</v>
          </cell>
          <cell r="M9">
            <v>40101.601124998007</v>
          </cell>
          <cell r="N9">
            <v>45418.100301629311</v>
          </cell>
          <cell r="O9">
            <v>52607.197550689576</v>
          </cell>
          <cell r="P9">
            <v>53403.416772815428</v>
          </cell>
          <cell r="Q9">
            <v>63957.558391864935</v>
          </cell>
          <cell r="R9">
            <v>66826.457903126051</v>
          </cell>
          <cell r="S9">
            <v>64539.212593577395</v>
          </cell>
          <cell r="T9">
            <v>72096.294410727933</v>
          </cell>
          <cell r="U9">
            <v>82299.752750138723</v>
          </cell>
        </row>
        <row r="10">
          <cell r="D10">
            <v>1638.481507707017</v>
          </cell>
          <cell r="E10">
            <v>255.23663259988555</v>
          </cell>
          <cell r="F10">
            <v>151.26941430139519</v>
          </cell>
          <cell r="G10">
            <v>296.75106970542686</v>
          </cell>
          <cell r="H10">
            <v>1018.6920931866739</v>
          </cell>
          <cell r="I10">
            <v>2596.4042865379597</v>
          </cell>
          <cell r="J10">
            <v>2981.0715932011899</v>
          </cell>
          <cell r="K10">
            <v>1778.4280049099211</v>
          </cell>
          <cell r="L10">
            <v>1371.2434533860369</v>
          </cell>
          <cell r="M10">
            <v>1123.8807632559492</v>
          </cell>
          <cell r="N10">
            <v>2292.7671418374816</v>
          </cell>
          <cell r="O10">
            <v>1707.7133088229386</v>
          </cell>
          <cell r="P10">
            <v>1785.7400457658264</v>
          </cell>
          <cell r="Q10">
            <v>2701.303531955291</v>
          </cell>
          <cell r="R10">
            <v>1533.4845216320391</v>
          </cell>
          <cell r="S10">
            <v>1657.5824608267874</v>
          </cell>
          <cell r="T10">
            <v>2737.6419186057747</v>
          </cell>
          <cell r="U10">
            <v>3099.6823151082699</v>
          </cell>
        </row>
        <row r="11">
          <cell r="D11">
            <v>9147.9101108901978</v>
          </cell>
          <cell r="E11">
            <v>13872.817050307634</v>
          </cell>
          <cell r="F11">
            <v>14191.676924046798</v>
          </cell>
          <cell r="G11">
            <v>11782.532700430304</v>
          </cell>
          <cell r="H11">
            <v>10571.849680361289</v>
          </cell>
          <cell r="I11">
            <v>14728.725132215555</v>
          </cell>
          <cell r="J11">
            <v>14815.813354808286</v>
          </cell>
          <cell r="K11">
            <v>12548.456546759333</v>
          </cell>
          <cell r="L11">
            <v>17279.794909700344</v>
          </cell>
          <cell r="M11">
            <v>16646.316212910704</v>
          </cell>
          <cell r="N11">
            <v>14303.002209230044</v>
          </cell>
          <cell r="O11">
            <v>20589.734983488011</v>
          </cell>
          <cell r="P11">
            <v>19762.512897989935</v>
          </cell>
          <cell r="Q11">
            <v>22305.731533158963</v>
          </cell>
          <cell r="R11">
            <v>27286.794708758458</v>
          </cell>
          <cell r="S11">
            <v>26582.845981584498</v>
          </cell>
          <cell r="T11">
            <v>29155.107275931401</v>
          </cell>
          <cell r="U11">
            <v>32800.29096441991</v>
          </cell>
        </row>
        <row r="12">
          <cell r="D12">
            <v>11176.444900108536</v>
          </cell>
          <cell r="E12">
            <v>11927.997113495927</v>
          </cell>
          <cell r="F12">
            <v>11684.887058093973</v>
          </cell>
          <cell r="G12">
            <v>9594.314689679657</v>
          </cell>
          <cell r="H12">
            <v>11673.687940909251</v>
          </cell>
          <cell r="I12">
            <v>14327.847329501237</v>
          </cell>
          <cell r="J12">
            <v>14720.316255580699</v>
          </cell>
          <cell r="K12">
            <v>14269.152469514662</v>
          </cell>
          <cell r="L12">
            <v>15024.932052609447</v>
          </cell>
          <cell r="M12">
            <v>14888.234923795386</v>
          </cell>
          <cell r="N12">
            <v>15802.387599850246</v>
          </cell>
          <cell r="O12">
            <v>18862.958303545478</v>
          </cell>
          <cell r="P12">
            <v>19365.176163995195</v>
          </cell>
          <cell r="Q12">
            <v>20013.036014992806</v>
          </cell>
          <cell r="R12">
            <v>22878.877380698825</v>
          </cell>
          <cell r="S12">
            <v>21064.156339373003</v>
          </cell>
          <cell r="T12">
            <v>18662.286001297103</v>
          </cell>
          <cell r="U12">
            <v>19574.115330513461</v>
          </cell>
        </row>
        <row r="13">
          <cell r="D13">
            <v>2111.1740743473742</v>
          </cell>
          <cell r="E13">
            <v>2408.28916700847</v>
          </cell>
          <cell r="F13">
            <v>1401.7808583507604</v>
          </cell>
          <cell r="G13">
            <v>1312.7530384516967</v>
          </cell>
          <cell r="H13">
            <v>1311.4662282780055</v>
          </cell>
          <cell r="I13">
            <v>2081.3322278903638</v>
          </cell>
          <cell r="J13">
            <v>1848.8479597835633</v>
          </cell>
          <cell r="K13">
            <v>1749.8458937229982</v>
          </cell>
          <cell r="L13">
            <v>2190.6404712757012</v>
          </cell>
          <cell r="M13">
            <v>1899.2698264422506</v>
          </cell>
          <cell r="N13">
            <v>1782.0521667067087</v>
          </cell>
          <cell r="O13">
            <v>2937.4886265472987</v>
          </cell>
          <cell r="P13">
            <v>2973.2552677689755</v>
          </cell>
          <cell r="Q13">
            <v>4440.6444129095053</v>
          </cell>
          <cell r="R13">
            <v>6481.9856958844284</v>
          </cell>
          <cell r="S13">
            <v>5607.1186945373474</v>
          </cell>
          <cell r="T13">
            <v>4969.5764621538183</v>
          </cell>
          <cell r="U13">
            <v>7350.4344265455375</v>
          </cell>
        </row>
        <row r="14">
          <cell r="D14">
            <v>5130.4886703838602</v>
          </cell>
          <cell r="E14">
            <v>1286.8819355939677</v>
          </cell>
          <cell r="F14">
            <v>743.38714196692263</v>
          </cell>
          <cell r="G14">
            <v>1697.5702583807388</v>
          </cell>
          <cell r="H14">
            <v>5552.4640897164481</v>
          </cell>
          <cell r="I14">
            <v>17502.595066546368</v>
          </cell>
          <cell r="J14">
            <v>19422.735477508897</v>
          </cell>
          <cell r="K14">
            <v>7846.306254513911</v>
          </cell>
          <cell r="L14">
            <v>6097.2253011283537</v>
          </cell>
          <cell r="M14">
            <v>5543.8993985937086</v>
          </cell>
          <cell r="N14">
            <v>11237.891184004828</v>
          </cell>
          <cell r="O14">
            <v>8509.3023282858485</v>
          </cell>
          <cell r="P14">
            <v>9516.7323972955</v>
          </cell>
          <cell r="Q14">
            <v>14496.842898848368</v>
          </cell>
          <cell r="R14">
            <v>8645.3155961522953</v>
          </cell>
          <cell r="S14">
            <v>9627.5091172557622</v>
          </cell>
          <cell r="T14">
            <v>16571.682752739838</v>
          </cell>
          <cell r="U14">
            <v>19475.22971355154</v>
          </cell>
        </row>
        <row r="15">
          <cell r="D15">
            <v>166942.14224886356</v>
          </cell>
          <cell r="E15">
            <v>148617.45400880388</v>
          </cell>
          <cell r="F15">
            <v>158595.9040431254</v>
          </cell>
          <cell r="G15">
            <v>119882.29768347002</v>
          </cell>
          <cell r="H15">
            <v>134315.01925414632</v>
          </cell>
          <cell r="I15">
            <v>135388.42609022211</v>
          </cell>
          <cell r="J15">
            <v>126491.98348810532</v>
          </cell>
          <cell r="K15">
            <v>132068.64008385365</v>
          </cell>
          <cell r="L15">
            <v>131676.05399205189</v>
          </cell>
          <cell r="M15">
            <v>130905.09668870358</v>
          </cell>
          <cell r="N15">
            <v>145392.87664827696</v>
          </cell>
          <cell r="O15">
            <v>176475.6043001684</v>
          </cell>
          <cell r="P15">
            <v>167748.02864567586</v>
          </cell>
          <cell r="Q15">
            <v>189772.49503234588</v>
          </cell>
          <cell r="R15">
            <v>230480.33614582627</v>
          </cell>
          <cell r="S15">
            <v>223861.86627607941</v>
          </cell>
          <cell r="T15">
            <v>229788.95510508522</v>
          </cell>
          <cell r="U15">
            <v>245300.55452412489</v>
          </cell>
        </row>
        <row r="16">
          <cell r="D16">
            <v>98404.83158135222</v>
          </cell>
          <cell r="E16">
            <v>70490.364008705204</v>
          </cell>
          <cell r="F16">
            <v>80475.361303130179</v>
          </cell>
          <cell r="G16">
            <v>56733.627607320566</v>
          </cell>
          <cell r="H16">
            <v>64500.630742242945</v>
          </cell>
          <cell r="I16">
            <v>58077.487021188441</v>
          </cell>
          <cell r="J16">
            <v>52036.824490845771</v>
          </cell>
          <cell r="K16">
            <v>56845.384219475898</v>
          </cell>
          <cell r="L16">
            <v>48948.297658090087</v>
          </cell>
          <cell r="M16">
            <v>53126.22951590758</v>
          </cell>
          <cell r="N16">
            <v>60079.362708427361</v>
          </cell>
          <cell r="O16">
            <v>73544.808473043828</v>
          </cell>
          <cell r="P16">
            <v>66274.653755861145</v>
          </cell>
          <cell r="Q16">
            <v>70329.589335384633</v>
          </cell>
          <cell r="R16">
            <v>84551.189676707727</v>
          </cell>
          <cell r="S16">
            <v>93118.726729795657</v>
          </cell>
          <cell r="T16">
            <v>93444.97085181177</v>
          </cell>
          <cell r="U16">
            <v>93495.839385152241</v>
          </cell>
        </row>
        <row r="17">
          <cell r="D17">
            <v>14708.984057602578</v>
          </cell>
          <cell r="E17">
            <v>16581.070641207243</v>
          </cell>
          <cell r="F17">
            <v>18781.323189914292</v>
          </cell>
          <cell r="G17">
            <v>15395.216297581201</v>
          </cell>
          <cell r="H17">
            <v>14643.202100135122</v>
          </cell>
          <cell r="I17">
            <v>16136.149854549136</v>
          </cell>
          <cell r="J17">
            <v>16423.171839139457</v>
          </cell>
          <cell r="K17">
            <v>15046.427890717398</v>
          </cell>
          <cell r="L17">
            <v>14230.104514771956</v>
          </cell>
          <cell r="M17">
            <v>12860.629116417038</v>
          </cell>
          <cell r="N17">
            <v>15355.944612122477</v>
          </cell>
          <cell r="O17">
            <v>20565.788568360884</v>
          </cell>
          <cell r="P17">
            <v>17449.514677784467</v>
          </cell>
          <cell r="Q17">
            <v>20737.252182382192</v>
          </cell>
          <cell r="R17">
            <v>25115.032677406285</v>
          </cell>
          <cell r="S17">
            <v>23738.213779759564</v>
          </cell>
          <cell r="T17">
            <v>23831.902818714829</v>
          </cell>
          <cell r="U17">
            <v>24207.094887677071</v>
          </cell>
        </row>
        <row r="18">
          <cell r="D18">
            <v>-2510.8641746718458</v>
          </cell>
          <cell r="E18">
            <v>1622.9034874288755</v>
          </cell>
          <cell r="F18">
            <v>697.3189972500877</v>
          </cell>
          <cell r="G18">
            <v>-958.76344462411726</v>
          </cell>
          <cell r="H18">
            <v>92.282043684399468</v>
          </cell>
          <cell r="I18">
            <v>804.96612601153174</v>
          </cell>
          <cell r="J18">
            <v>758.36736930587176</v>
          </cell>
          <cell r="K18">
            <v>77.046106221254377</v>
          </cell>
          <cell r="L18">
            <v>-218.84595241629904</v>
          </cell>
          <cell r="M18">
            <v>-290.88227527144409</v>
          </cell>
          <cell r="N18">
            <v>255.91365602022961</v>
          </cell>
          <cell r="O18">
            <v>2118.5566647968371</v>
          </cell>
          <cell r="P18">
            <v>514.95997072882165</v>
          </cell>
          <cell r="Q18">
            <v>943.70205827886184</v>
          </cell>
          <cell r="R18">
            <v>1217.2818549927833</v>
          </cell>
          <cell r="S18">
            <v>523.42043851862582</v>
          </cell>
          <cell r="T18">
            <v>1724.885654463309</v>
          </cell>
          <cell r="U18">
            <v>2676.0399685829761</v>
          </cell>
        </row>
        <row r="19">
          <cell r="D19">
            <v>13792.047975062913</v>
          </cell>
          <cell r="E19">
            <v>13655.03916641545</v>
          </cell>
          <cell r="F19">
            <v>13859.470931949374</v>
          </cell>
          <cell r="G19">
            <v>10763.928503517338</v>
          </cell>
          <cell r="H19">
            <v>11923.520663774703</v>
          </cell>
          <cell r="I19">
            <v>12472.21662219762</v>
          </cell>
          <cell r="J19">
            <v>12409.815595813525</v>
          </cell>
          <cell r="K19">
            <v>12213.127916109701</v>
          </cell>
          <cell r="L19">
            <v>13454.247422837776</v>
          </cell>
          <cell r="M19">
            <v>13160.424174748601</v>
          </cell>
          <cell r="N19">
            <v>13981.774591176967</v>
          </cell>
          <cell r="O19">
            <v>17019.905128552651</v>
          </cell>
          <cell r="P19">
            <v>16808.366677437745</v>
          </cell>
          <cell r="Q19">
            <v>18659.20377970237</v>
          </cell>
          <cell r="R19">
            <v>22521.818500652378</v>
          </cell>
          <cell r="S19">
            <v>21696.29046659622</v>
          </cell>
          <cell r="T19">
            <v>23155.808959812573</v>
          </cell>
          <cell r="U19">
            <v>24668.079463851907</v>
          </cell>
        </row>
        <row r="20">
          <cell r="D20">
            <v>818.11216591896437</v>
          </cell>
          <cell r="E20">
            <v>848.28118055575544</v>
          </cell>
          <cell r="F20">
            <v>768.79693879353852</v>
          </cell>
          <cell r="G20">
            <v>550.34551832183774</v>
          </cell>
          <cell r="H20">
            <v>687.20471738994024</v>
          </cell>
          <cell r="I20">
            <v>752.10859453685691</v>
          </cell>
          <cell r="J20">
            <v>889.327742800279</v>
          </cell>
          <cell r="K20">
            <v>541.61271364236893</v>
          </cell>
          <cell r="L20">
            <v>369.72142141807456</v>
          </cell>
          <cell r="M20">
            <v>407.83016346777191</v>
          </cell>
          <cell r="N20">
            <v>836.24052094936792</v>
          </cell>
          <cell r="O20">
            <v>1798.817489965114</v>
          </cell>
          <cell r="P20">
            <v>1723.6864855062822</v>
          </cell>
          <cell r="Q20">
            <v>2434.5110363074255</v>
          </cell>
          <cell r="R20">
            <v>8857.1616425145749</v>
          </cell>
          <cell r="S20">
            <v>3693.1149103709636</v>
          </cell>
          <cell r="T20">
            <v>4326.9421088611971</v>
          </cell>
          <cell r="U20">
            <v>6037.7893545129464</v>
          </cell>
        </row>
        <row r="21">
          <cell r="D21">
            <v>4364.0253427996577</v>
          </cell>
          <cell r="E21">
            <v>4579.5126924236056</v>
          </cell>
          <cell r="F21">
            <v>4579.5461238076969</v>
          </cell>
          <cell r="G21">
            <v>3743.7459734531444</v>
          </cell>
          <cell r="H21">
            <v>3948.2120566073067</v>
          </cell>
          <cell r="I21">
            <v>4074.7387869129766</v>
          </cell>
          <cell r="J21">
            <v>3309.9926691071723</v>
          </cell>
          <cell r="K21">
            <v>3236.0661213997973</v>
          </cell>
          <cell r="L21">
            <v>3569.5120878721114</v>
          </cell>
          <cell r="M21">
            <v>3630.1975144400985</v>
          </cell>
          <cell r="N21">
            <v>3999.4651015802583</v>
          </cell>
          <cell r="O21">
            <v>5016.7485028074934</v>
          </cell>
          <cell r="P21">
            <v>4957.9334882043649</v>
          </cell>
          <cell r="Q21">
            <v>5175.1860296358018</v>
          </cell>
          <cell r="R21">
            <v>5885.0816034865684</v>
          </cell>
          <cell r="S21">
            <v>5901.9015864111498</v>
          </cell>
          <cell r="T21">
            <v>6059.1128806314791</v>
          </cell>
          <cell r="U21">
            <v>6422.6083890102109</v>
          </cell>
        </row>
        <row r="22">
          <cell r="D22">
            <v>10061.317034724325</v>
          </cell>
          <cell r="E22">
            <v>8670.9656650663055</v>
          </cell>
          <cell r="F22">
            <v>9204.4775548868674</v>
          </cell>
          <cell r="G22">
            <v>7362.9185237713546</v>
          </cell>
          <cell r="H22">
            <v>8027.954179414156</v>
          </cell>
          <cell r="I22">
            <v>8017.8193961295938</v>
          </cell>
          <cell r="J22">
            <v>7871.4226372120038</v>
          </cell>
          <cell r="K22">
            <v>7913.4243378776109</v>
          </cell>
          <cell r="L22">
            <v>8671.8985464280122</v>
          </cell>
          <cell r="M22">
            <v>8489.008749603996</v>
          </cell>
          <cell r="N22">
            <v>9366.5930936037366</v>
          </cell>
          <cell r="O22">
            <v>10775.008482351293</v>
          </cell>
          <cell r="P22">
            <v>11099.484659595961</v>
          </cell>
          <cell r="Q22">
            <v>12177.255673244126</v>
          </cell>
          <cell r="R22">
            <v>14388.144722944275</v>
          </cell>
          <cell r="S22">
            <v>13877.308021106313</v>
          </cell>
          <cell r="T22">
            <v>14364.784895909885</v>
          </cell>
          <cell r="U22">
            <v>15119.58484540198</v>
          </cell>
        </row>
        <row r="23">
          <cell r="D23">
            <v>3096.1555179964435</v>
          </cell>
          <cell r="E23">
            <v>2773.128481663442</v>
          </cell>
          <cell r="F23">
            <v>2906.6215606905803</v>
          </cell>
          <cell r="G23">
            <v>2303.3328804426828</v>
          </cell>
          <cell r="H23">
            <v>2523.9626538752191</v>
          </cell>
          <cell r="I23">
            <v>2551.4206434167677</v>
          </cell>
          <cell r="J23">
            <v>2519.0911557676327</v>
          </cell>
          <cell r="K23">
            <v>2514.1784796243869</v>
          </cell>
          <cell r="L23">
            <v>2756.7190961154088</v>
          </cell>
          <cell r="M23">
            <v>2697.8755102951718</v>
          </cell>
          <cell r="N23">
            <v>2944.2677007365874</v>
          </cell>
          <cell r="O23">
            <v>3442.3743519152549</v>
          </cell>
          <cell r="P23">
            <v>3503.2626804673432</v>
          </cell>
          <cell r="Q23">
            <v>3852.9617319341637</v>
          </cell>
          <cell r="R23">
            <v>4586.5430213373775</v>
          </cell>
          <cell r="S23">
            <v>4419.5250623848942</v>
          </cell>
          <cell r="T23">
            <v>4619.3559491831611</v>
          </cell>
          <cell r="U23">
            <v>4878.6632311299054</v>
          </cell>
        </row>
        <row r="24">
          <cell r="D24">
            <v>16613.93831096917</v>
          </cell>
          <cell r="E24">
            <v>20050.791431115085</v>
          </cell>
          <cell r="F24">
            <v>18771.900315636845</v>
          </cell>
          <cell r="G24">
            <v>14895.440661568968</v>
          </cell>
          <cell r="H24">
            <v>18404.627037995648</v>
          </cell>
          <cell r="I24">
            <v>18812.257419164445</v>
          </cell>
          <cell r="J24">
            <v>19216.870457648733</v>
          </cell>
          <cell r="K24">
            <v>18848.982852093544</v>
          </cell>
          <cell r="L24">
            <v>21307.919192478392</v>
          </cell>
          <cell r="M24">
            <v>19401.042679116232</v>
          </cell>
          <cell r="N24">
            <v>21410.441395107628</v>
          </cell>
          <cell r="O24">
            <v>22015.275820492745</v>
          </cell>
          <cell r="P24">
            <v>26694.248127664247</v>
          </cell>
          <cell r="Q24">
            <v>31629.495119970936</v>
          </cell>
          <cell r="R24">
            <v>37417.836724977256</v>
          </cell>
          <cell r="S24">
            <v>29920.663486106376</v>
          </cell>
          <cell r="T24">
            <v>34303.838147408533</v>
          </cell>
          <cell r="U24">
            <v>42970.387825880935</v>
          </cell>
        </row>
        <row r="25">
          <cell r="D25">
            <v>2609.5373178908303</v>
          </cell>
          <cell r="E25">
            <v>3699.6222319634644</v>
          </cell>
          <cell r="F25">
            <v>3220.8294744826535</v>
          </cell>
          <cell r="G25">
            <v>4126.6889160035444</v>
          </cell>
          <cell r="H25">
            <v>4661.9874300105312</v>
          </cell>
          <cell r="I25">
            <v>7819.6251352498057</v>
          </cell>
          <cell r="J25">
            <v>6629.1845529974089</v>
          </cell>
          <cell r="K25">
            <v>8908.0440057313936</v>
          </cell>
          <cell r="L25">
            <v>11132.59114605088</v>
          </cell>
          <cell r="M25">
            <v>10257.307001452446</v>
          </cell>
          <cell r="N25">
            <v>10510.451330725991</v>
          </cell>
          <cell r="O25">
            <v>12435.275662310647</v>
          </cell>
          <cell r="P25">
            <v>11686.794798565839</v>
          </cell>
          <cell r="Q25">
            <v>14054.711969462187</v>
          </cell>
          <cell r="R25">
            <v>16444.714519138826</v>
          </cell>
          <cell r="S25">
            <v>16461.438980275929</v>
          </cell>
          <cell r="T25">
            <v>13937.038076111832</v>
          </cell>
          <cell r="U25">
            <v>14130.829875136569</v>
          </cell>
        </row>
        <row r="26">
          <cell r="D26">
            <v>2867.7820929463314</v>
          </cell>
          <cell r="E26">
            <v>3660.7528633284628</v>
          </cell>
          <cell r="F26">
            <v>3298.205348736667</v>
          </cell>
          <cell r="G26">
            <v>3339.8292974580945</v>
          </cell>
          <cell r="H26">
            <v>3121.2259221283075</v>
          </cell>
          <cell r="I26">
            <v>4064.1725525518896</v>
          </cell>
          <cell r="J26">
            <v>2639.6110860488593</v>
          </cell>
          <cell r="K26">
            <v>4157.0456594483139</v>
          </cell>
          <cell r="L26">
            <v>5539.5888931110867</v>
          </cell>
          <cell r="M26">
            <v>5282.6629706745698</v>
          </cell>
          <cell r="N26">
            <v>4612.5428479348848</v>
          </cell>
          <cell r="O26">
            <v>5269.5617937763582</v>
          </cell>
          <cell r="P26">
            <v>4520.2331795157761</v>
          </cell>
          <cell r="Q26">
            <v>7022.4853994011883</v>
          </cell>
          <cell r="R26">
            <v>6292.5488349645893</v>
          </cell>
          <cell r="S26">
            <v>7387.0807981869111</v>
          </cell>
          <cell r="T26">
            <v>6780.9916237501966</v>
          </cell>
          <cell r="U26">
            <v>7267.4783018901217</v>
          </cell>
        </row>
        <row r="27">
          <cell r="D27">
            <v>2116.275026272036</v>
          </cell>
          <cell r="E27">
            <v>1985.0221589309367</v>
          </cell>
          <cell r="F27">
            <v>2032.0523038466044</v>
          </cell>
          <cell r="G27">
            <v>1625.9869486554066</v>
          </cell>
          <cell r="H27">
            <v>1780.2097068880432</v>
          </cell>
          <cell r="I27">
            <v>1805.4639383130552</v>
          </cell>
          <cell r="J27">
            <v>1788.3038914186325</v>
          </cell>
          <cell r="K27">
            <v>1767.2997815119691</v>
          </cell>
          <cell r="L27">
            <v>1914.299965294402</v>
          </cell>
          <cell r="M27">
            <v>1882.7715678515219</v>
          </cell>
          <cell r="N27">
            <v>2039.8790898914845</v>
          </cell>
          <cell r="O27">
            <v>2473.4833617953232</v>
          </cell>
          <cell r="P27">
            <v>2514.8901443438581</v>
          </cell>
          <cell r="Q27">
            <v>2756.140716641964</v>
          </cell>
          <cell r="R27">
            <v>3202.9823667036158</v>
          </cell>
          <cell r="S27">
            <v>3124.18201656678</v>
          </cell>
          <cell r="T27">
            <v>3239.3231384264245</v>
          </cell>
          <cell r="U27">
            <v>3426.158995898023</v>
          </cell>
        </row>
        <row r="28">
          <cell r="D28">
            <v>325125.18045665522</v>
          </cell>
          <cell r="E28">
            <v>307576.22037647816</v>
          </cell>
          <cell r="F28">
            <v>316248.15439384989</v>
          </cell>
          <cell r="G28">
            <v>247284.46612606803</v>
          </cell>
          <cell r="H28">
            <v>275549.45621440304</v>
          </cell>
          <cell r="I28">
            <v>300851.38904092397</v>
          </cell>
          <cell r="J28">
            <v>298455.07578393421</v>
          </cell>
          <cell r="K28">
            <v>283760.37114504375</v>
          </cell>
          <cell r="L28">
            <v>309912.7689240136</v>
          </cell>
          <cell r="M28">
            <v>301934.17360773846</v>
          </cell>
          <cell r="N28">
            <v>328407.25247312291</v>
          </cell>
          <cell r="O28">
            <v>391643.5936398895</v>
          </cell>
          <cell r="P28">
            <v>385067.34725239722</v>
          </cell>
          <cell r="Q28">
            <v>430273.51094555802</v>
          </cell>
          <cell r="R28">
            <v>502128.56985541724</v>
          </cell>
          <cell r="S28">
            <v>492455.98093897162</v>
          </cell>
          <cell r="T28">
            <v>513778.52444837033</v>
          </cell>
          <cell r="U28">
            <v>522812.31571465003</v>
          </cell>
        </row>
        <row r="29">
          <cell r="D29">
            <v>82338.623686835897</v>
          </cell>
          <cell r="E29">
            <v>41105.421575075932</v>
          </cell>
          <cell r="F29">
            <v>40466.835020083643</v>
          </cell>
          <cell r="G29">
            <v>30652.298959458516</v>
          </cell>
          <cell r="H29">
            <v>26645.794172738628</v>
          </cell>
          <cell r="I29">
            <v>22955.708458032193</v>
          </cell>
          <cell r="J29">
            <v>22584.721811095558</v>
          </cell>
          <cell r="K29">
            <v>23239.927242823938</v>
          </cell>
          <cell r="L29">
            <v>27414.498942077793</v>
          </cell>
          <cell r="M29">
            <v>29692.15790893315</v>
          </cell>
          <cell r="N29">
            <v>32081.953548427817</v>
          </cell>
          <cell r="O29">
            <v>33246.170027724518</v>
          </cell>
          <cell r="P29">
            <v>33572.730145733818</v>
          </cell>
          <cell r="Q29">
            <v>34888.778968169019</v>
          </cell>
          <cell r="R29">
            <v>43141.113205881971</v>
          </cell>
          <cell r="S29">
            <v>43328.05724142112</v>
          </cell>
          <cell r="T29">
            <v>34293.40515203205</v>
          </cell>
          <cell r="U29">
            <v>37726.049179149988</v>
          </cell>
        </row>
        <row r="30">
          <cell r="D30">
            <v>407463.80414349108</v>
          </cell>
          <cell r="E30">
            <v>348681.64195155411</v>
          </cell>
          <cell r="F30">
            <v>356714.98941393354</v>
          </cell>
          <cell r="G30">
            <v>277936.76508552657</v>
          </cell>
          <cell r="H30">
            <v>302195.25038714166</v>
          </cell>
          <cell r="I30">
            <v>323807.09749895614</v>
          </cell>
          <cell r="J30">
            <v>321039.79759502976</v>
          </cell>
          <cell r="K30">
            <v>307000.29838786769</v>
          </cell>
          <cell r="L30">
            <v>337327.2678660914</v>
          </cell>
          <cell r="M30">
            <v>331626.33151667158</v>
          </cell>
          <cell r="N30">
            <v>360489.20602155069</v>
          </cell>
          <cell r="O30">
            <v>424889.76366761402</v>
          </cell>
          <cell r="P30">
            <v>418640.07739813102</v>
          </cell>
          <cell r="Q30">
            <v>465162.28991372703</v>
          </cell>
          <cell r="R30">
            <v>545269.68306129926</v>
          </cell>
          <cell r="S30">
            <v>535784.0381803927</v>
          </cell>
          <cell r="T30">
            <v>548071.92960040236</v>
          </cell>
          <cell r="U30">
            <v>560538.3648938</v>
          </cell>
        </row>
        <row r="33">
          <cell r="D33">
            <v>38532.140310081813</v>
          </cell>
          <cell r="E33">
            <v>45792.060890587134</v>
          </cell>
          <cell r="F33">
            <v>44960.746379297576</v>
          </cell>
          <cell r="G33">
            <v>34923.918167041382</v>
          </cell>
          <cell r="H33">
            <v>37969.435120351765</v>
          </cell>
          <cell r="I33">
            <v>39041.286471907122</v>
          </cell>
          <cell r="J33">
            <v>41340.592948108279</v>
          </cell>
          <cell r="K33">
            <v>38782.22358912685</v>
          </cell>
          <cell r="L33">
            <v>48328.045409561921</v>
          </cell>
          <cell r="M33">
            <v>45329.140258629806</v>
          </cell>
          <cell r="N33">
            <v>48112.70332301702</v>
          </cell>
          <cell r="O33">
            <v>56870.945923114952</v>
          </cell>
          <cell r="P33">
            <v>59861.111122676695</v>
          </cell>
          <cell r="Q33">
            <v>63329.346501706619</v>
          </cell>
          <cell r="R33">
            <v>75948.146600510838</v>
          </cell>
          <cell r="S33">
            <v>72967.279766506603</v>
          </cell>
          <cell r="T33">
            <v>75116.25698394631</v>
          </cell>
          <cell r="U33">
            <v>71818.918226584108</v>
          </cell>
        </row>
      </sheetData>
      <sheetData sheetId="4">
        <row r="9">
          <cell r="D9">
            <v>389611.22244589747</v>
          </cell>
          <cell r="E9">
            <v>326304.4317322789</v>
          </cell>
          <cell r="F9">
            <v>346430.22826252191</v>
          </cell>
          <cell r="G9">
            <v>248845.38381572757</v>
          </cell>
          <cell r="H9">
            <v>279051.32039046538</v>
          </cell>
          <cell r="I9">
            <v>253348.43947698129</v>
          </cell>
          <cell r="J9">
            <v>227170.74893171783</v>
          </cell>
          <cell r="K9">
            <v>248795.96679447824</v>
          </cell>
          <cell r="L9">
            <v>285553.83185822761</v>
          </cell>
          <cell r="M9">
            <v>305004.52453437663</v>
          </cell>
          <cell r="N9">
            <v>300417.34016907442</v>
          </cell>
          <cell r="O9">
            <v>382513.36051448504</v>
          </cell>
          <cell r="P9">
            <v>360100.45847835497</v>
          </cell>
          <cell r="Q9">
            <v>383103.39091506903</v>
          </cell>
          <cell r="R9">
            <v>427162.35632747953</v>
          </cell>
          <cell r="S9">
            <v>435142.69880623766</v>
          </cell>
          <cell r="T9">
            <v>434037.07072512899</v>
          </cell>
          <cell r="U9">
            <v>425568.77562841971</v>
          </cell>
        </row>
        <row r="12">
          <cell r="D12">
            <v>38169.833885086155</v>
          </cell>
          <cell r="E12">
            <v>35758.966301957145</v>
          </cell>
          <cell r="F12">
            <v>44067.027918546082</v>
          </cell>
          <cell r="G12">
            <v>43523.078072910706</v>
          </cell>
          <cell r="H12">
            <v>45230.263823851557</v>
          </cell>
          <cell r="I12">
            <v>44665.452105480508</v>
          </cell>
          <cell r="J12">
            <v>46732.754240651462</v>
          </cell>
          <cell r="K12">
            <v>43481.953761821598</v>
          </cell>
          <cell r="L12">
            <v>49115.053566504313</v>
          </cell>
          <cell r="M12">
            <v>48914.593610149786</v>
          </cell>
          <cell r="N12">
            <v>54625.681726110197</v>
          </cell>
          <cell r="O12">
            <v>55992.820919611535</v>
          </cell>
          <cell r="P12">
            <v>65636.609800511564</v>
          </cell>
          <cell r="Q12">
            <v>70458.108412005051</v>
          </cell>
          <cell r="R12">
            <v>79834.633268153993</v>
          </cell>
          <cell r="S12">
            <v>75943.449790377679</v>
          </cell>
          <cell r="T12">
            <v>76571.946453406737</v>
          </cell>
          <cell r="U12">
            <v>90231.604443740696</v>
          </cell>
        </row>
        <row r="13">
          <cell r="D13">
            <v>3138.5497625038647</v>
          </cell>
          <cell r="E13">
            <v>2937.474031268303</v>
          </cell>
          <cell r="F13">
            <v>3662.2288812334791</v>
          </cell>
          <cell r="G13">
            <v>3609.2488585952688</v>
          </cell>
          <cell r="H13">
            <v>3729.2004812133482</v>
          </cell>
          <cell r="I13">
            <v>3673.3186450506437</v>
          </cell>
          <cell r="J13">
            <v>3867.2513270022355</v>
          </cell>
          <cell r="K13">
            <v>3559.8819559551321</v>
          </cell>
          <cell r="L13">
            <v>4027.4745584231719</v>
          </cell>
          <cell r="M13">
            <v>3992.841909743343</v>
          </cell>
          <cell r="N13">
            <v>4477.497659780709</v>
          </cell>
          <cell r="O13">
            <v>4512.4037675541358</v>
          </cell>
          <cell r="P13">
            <v>5354.4421029741534</v>
          </cell>
          <cell r="Q13">
            <v>5749.7063580497879</v>
          </cell>
          <cell r="R13">
            <v>6513.9304080105012</v>
          </cell>
          <cell r="S13">
            <v>6161.0673967978655</v>
          </cell>
          <cell r="T13">
            <v>6213.9623815716232</v>
          </cell>
          <cell r="U13">
            <v>7414.4256552231309</v>
          </cell>
        </row>
        <row r="16">
          <cell r="D16">
            <v>219463.41118390759</v>
          </cell>
          <cell r="E16">
            <v>106402.59220724806</v>
          </cell>
          <cell r="F16">
            <v>77982.021544125673</v>
          </cell>
          <cell r="G16">
            <v>55430.637674492587</v>
          </cell>
          <cell r="H16">
            <v>56716.093567339078</v>
          </cell>
          <cell r="I16">
            <v>76024.943389628679</v>
          </cell>
          <cell r="J16">
            <v>88380.712010863353</v>
          </cell>
          <cell r="K16">
            <v>63963.311700497339</v>
          </cell>
          <cell r="L16">
            <v>61174.742364167047</v>
          </cell>
          <cell r="M16">
            <v>66193.837433571476</v>
          </cell>
          <cell r="N16">
            <v>87051.158689893011</v>
          </cell>
          <cell r="O16">
            <v>73211.890985473001</v>
          </cell>
          <cell r="P16">
            <v>76432.628527526787</v>
          </cell>
          <cell r="Q16">
            <v>90085.433380676317</v>
          </cell>
          <cell r="R16">
            <v>85742.100670432366</v>
          </cell>
          <cell r="S16">
            <v>102923.26384559069</v>
          </cell>
          <cell r="T16">
            <v>96731.573953966537</v>
          </cell>
          <cell r="U16">
            <v>103341.67035261389</v>
          </cell>
        </row>
        <row r="19">
          <cell r="D19">
            <v>273.00176064040818</v>
          </cell>
          <cell r="E19">
            <v>325.28635893849781</v>
          </cell>
          <cell r="F19">
            <v>297.47121392638672</v>
          </cell>
          <cell r="G19">
            <v>325.5672701295785</v>
          </cell>
          <cell r="H19">
            <v>344.93149466190664</v>
          </cell>
          <cell r="I19">
            <v>380.97844693376993</v>
          </cell>
          <cell r="J19">
            <v>379.55235105465965</v>
          </cell>
          <cell r="K19">
            <v>388.95769535945368</v>
          </cell>
          <cell r="L19">
            <v>396.7988057041805</v>
          </cell>
          <cell r="M19">
            <v>393.74129518247923</v>
          </cell>
          <cell r="N19">
            <v>449.08191023328072</v>
          </cell>
          <cell r="O19">
            <v>459.85546746797451</v>
          </cell>
          <cell r="P19">
            <v>450.09440942989244</v>
          </cell>
          <cell r="Q19">
            <v>591.51215588253319</v>
          </cell>
          <cell r="R19">
            <v>659.60182836640024</v>
          </cell>
          <cell r="S19">
            <v>773.40177878963266</v>
          </cell>
          <cell r="T19">
            <v>8663.9416549642883</v>
          </cell>
          <cell r="U19">
            <v>9550.3999170726274</v>
          </cell>
        </row>
        <row r="22">
          <cell r="D22">
            <v>19977.913762812888</v>
          </cell>
          <cell r="E22">
            <v>14316.441529064879</v>
          </cell>
          <cell r="F22">
            <v>29710.624712263168</v>
          </cell>
          <cell r="G22">
            <v>36389.661550748307</v>
          </cell>
          <cell r="H22">
            <v>30458.831648817995</v>
          </cell>
          <cell r="I22">
            <v>37093.937591331138</v>
          </cell>
          <cell r="J22">
            <v>38305.678440798154</v>
          </cell>
          <cell r="K22">
            <v>39705.099744639519</v>
          </cell>
          <cell r="L22">
            <v>45751.032053462928</v>
          </cell>
          <cell r="M22">
            <v>34414.730683394635</v>
          </cell>
          <cell r="N22">
            <v>40087.489688565816</v>
          </cell>
          <cell r="O22">
            <v>49994.976166493718</v>
          </cell>
          <cell r="P22">
            <v>46587.557425888852</v>
          </cell>
          <cell r="Q22">
            <v>58793.795483144095</v>
          </cell>
          <cell r="R22">
            <v>105226.66590321799</v>
          </cell>
          <cell r="S22">
            <v>75635.440856600762</v>
          </cell>
          <cell r="T22">
            <v>72424.533083571805</v>
          </cell>
          <cell r="U22">
            <v>93576.952554538788</v>
          </cell>
        </row>
        <row r="23">
          <cell r="D23">
            <v>16573.669919441159</v>
          </cell>
          <cell r="E23">
            <v>11875.978267779286</v>
          </cell>
          <cell r="F23">
            <v>25811.287510090806</v>
          </cell>
          <cell r="G23">
            <v>32967.250624327724</v>
          </cell>
          <cell r="H23">
            <v>26974.264570903571</v>
          </cell>
          <cell r="I23">
            <v>34095.311150601636</v>
          </cell>
          <cell r="J23">
            <v>34242.471860022903</v>
          </cell>
          <cell r="K23">
            <v>35345.359287752355</v>
          </cell>
          <cell r="L23">
            <v>41824.357802074235</v>
          </cell>
          <cell r="M23">
            <v>30925.703822525327</v>
          </cell>
          <cell r="N23">
            <v>33156.266278342031</v>
          </cell>
          <cell r="O23">
            <v>42904.225414524386</v>
          </cell>
          <cell r="P23">
            <v>39025.596447979537</v>
          </cell>
          <cell r="Q23">
            <v>48403.440782944286</v>
          </cell>
          <cell r="R23">
            <v>92901.935486500239</v>
          </cell>
          <cell r="S23">
            <v>66874.590362797608</v>
          </cell>
          <cell r="T23">
            <v>61048.661256915933</v>
          </cell>
          <cell r="U23">
            <v>79388.514275667214</v>
          </cell>
        </row>
        <row r="24">
          <cell r="D24">
            <v>3404.2438433717284</v>
          </cell>
          <cell r="E24">
            <v>2440.4632612855935</v>
          </cell>
          <cell r="F24">
            <v>3899.3372021723653</v>
          </cell>
          <cell r="G24">
            <v>3422.4109264205799</v>
          </cell>
          <cell r="H24">
            <v>3484.567077914423</v>
          </cell>
          <cell r="I24">
            <v>2998.6264407295039</v>
          </cell>
          <cell r="J24">
            <v>4063.2065807752451</v>
          </cell>
          <cell r="K24">
            <v>4359.7404568871607</v>
          </cell>
          <cell r="L24">
            <v>3926.6742513886884</v>
          </cell>
          <cell r="M24">
            <v>3489.0268608693177</v>
          </cell>
          <cell r="N24">
            <v>6931.2234102237726</v>
          </cell>
          <cell r="O24">
            <v>7090.7507519693354</v>
          </cell>
          <cell r="P24">
            <v>7561.9609779093244</v>
          </cell>
          <cell r="Q24">
            <v>10390.354700199809</v>
          </cell>
          <cell r="R24">
            <v>12324.730416717732</v>
          </cell>
          <cell r="S24">
            <v>8760.8504938031638</v>
          </cell>
          <cell r="T24">
            <v>11375.87182665589</v>
          </cell>
          <cell r="U24">
            <v>14188.438278871588</v>
          </cell>
        </row>
        <row r="25">
          <cell r="D25">
            <v>263170.12865735672</v>
          </cell>
          <cell r="E25">
            <v>137363.55020920187</v>
          </cell>
          <cell r="F25">
            <v>145434.61311868331</v>
          </cell>
          <cell r="G25">
            <v>110186.81215707748</v>
          </cell>
          <cell r="H25">
            <v>113335.39101920773</v>
          </cell>
          <cell r="I25">
            <v>91379.972156450036</v>
          </cell>
          <cell r="J25">
            <v>83796.899707058095</v>
          </cell>
          <cell r="K25">
            <v>92894.873264883456</v>
          </cell>
          <cell r="L25">
            <v>108691.66534039765</v>
          </cell>
          <cell r="M25">
            <v>127287.93794974675</v>
          </cell>
          <cell r="N25">
            <v>126619.04382210725</v>
          </cell>
          <cell r="O25">
            <v>141795.54415347194</v>
          </cell>
          <cell r="P25">
            <v>135921.71334655528</v>
          </cell>
          <cell r="Q25">
            <v>143619.65679110013</v>
          </cell>
          <cell r="R25">
            <v>159869.60534436197</v>
          </cell>
          <cell r="S25">
            <v>160795.69609680172</v>
          </cell>
          <cell r="T25">
            <v>146571.09865220802</v>
          </cell>
          <cell r="U25">
            <v>169145.46365780849</v>
          </cell>
        </row>
        <row r="26">
          <cell r="D26">
            <v>252704.77040669415</v>
          </cell>
          <cell r="E26">
            <v>130257.62400824374</v>
          </cell>
          <cell r="F26">
            <v>137769.50462195539</v>
          </cell>
          <cell r="G26">
            <v>103210.59435126011</v>
          </cell>
          <cell r="H26">
            <v>105501.36925254327</v>
          </cell>
          <cell r="I26">
            <v>84238.734444730682</v>
          </cell>
          <cell r="J26">
            <v>76622.0462434699</v>
          </cell>
          <cell r="K26">
            <v>85181.198956955981</v>
          </cell>
          <cell r="L26">
            <v>99794.26729053352</v>
          </cell>
          <cell r="M26">
            <v>117272.40070086022</v>
          </cell>
          <cell r="N26">
            <v>113825.82460666703</v>
          </cell>
          <cell r="O26">
            <v>127361.61107084142</v>
          </cell>
          <cell r="P26">
            <v>120493.83349515332</v>
          </cell>
          <cell r="Q26">
            <v>126920.79597527772</v>
          </cell>
          <cell r="R26">
            <v>141724.47726658502</v>
          </cell>
          <cell r="S26">
            <v>145939.70469389626</v>
          </cell>
          <cell r="T26">
            <v>131359.8807047187</v>
          </cell>
          <cell r="U26">
            <v>150264.98455588488</v>
          </cell>
        </row>
        <row r="27">
          <cell r="D27">
            <v>10465.358250662592</v>
          </cell>
          <cell r="E27">
            <v>7105.9262009581262</v>
          </cell>
          <cell r="F27">
            <v>7665.1084967278975</v>
          </cell>
          <cell r="G27">
            <v>6976.2178058173722</v>
          </cell>
          <cell r="H27">
            <v>7834.0217666644576</v>
          </cell>
          <cell r="I27">
            <v>7141.2377117193528</v>
          </cell>
          <cell r="J27">
            <v>7174.8534635881961</v>
          </cell>
          <cell r="K27">
            <v>7713.6743079274675</v>
          </cell>
          <cell r="L27">
            <v>8897.3980498641104</v>
          </cell>
          <cell r="M27">
            <v>10015.537248886543</v>
          </cell>
          <cell r="N27">
            <v>12793.219215440229</v>
          </cell>
          <cell r="O27">
            <v>14433.933082630523</v>
          </cell>
          <cell r="P27">
            <v>15427.879851401936</v>
          </cell>
          <cell r="Q27">
            <v>16698.860815822442</v>
          </cell>
          <cell r="R27">
            <v>18145.12807777695</v>
          </cell>
          <cell r="S27">
            <v>14855.991402905493</v>
          </cell>
          <cell r="T27">
            <v>15211.217947489315</v>
          </cell>
          <cell r="U27">
            <v>18880.479101923615</v>
          </cell>
        </row>
        <row r="65">
          <cell r="D65">
            <v>272200.31775540928</v>
          </cell>
          <cell r="E65">
            <v>247089.68148264807</v>
          </cell>
          <cell r="F65">
            <v>257030.39260611284</v>
          </cell>
          <cell r="G65">
            <v>165249.58356131628</v>
          </cell>
          <cell r="H65">
            <v>187864.56150567241</v>
          </cell>
          <cell r="I65">
            <v>166986.91358767476</v>
          </cell>
          <cell r="J65">
            <v>145726.99800187908</v>
          </cell>
          <cell r="K65">
            <v>148628.79409014553</v>
          </cell>
          <cell r="L65">
            <v>176278.80191661845</v>
          </cell>
          <cell r="M65">
            <v>186766.49567459099</v>
          </cell>
          <cell r="N65">
            <v>193189.28988767488</v>
          </cell>
          <cell r="O65">
            <v>230803.24438079962</v>
          </cell>
          <cell r="P65">
            <v>229607.40924520174</v>
          </cell>
          <cell r="Q65">
            <v>245398.00829956154</v>
          </cell>
          <cell r="R65">
            <v>264293.19311263907</v>
          </cell>
          <cell r="S65">
            <v>275161.05759467761</v>
          </cell>
          <cell r="T65">
            <v>279474.75450249895</v>
          </cell>
          <cell r="U65">
            <v>265619.41496026196</v>
          </cell>
        </row>
        <row r="66">
          <cell r="D66">
            <v>17108.381447009928</v>
          </cell>
          <cell r="E66">
            <v>8890.7874799988313</v>
          </cell>
          <cell r="F66">
            <v>11761.725238670791</v>
          </cell>
          <cell r="G66">
            <v>10573.563769423821</v>
          </cell>
          <cell r="H66">
            <v>9291.1122472438856</v>
          </cell>
          <cell r="I66">
            <v>8465.8067944999802</v>
          </cell>
          <cell r="J66">
            <v>6922.4827129402565</v>
          </cell>
          <cell r="K66">
            <v>6733.0981027249873</v>
          </cell>
          <cell r="L66">
            <v>7593.4707341499043</v>
          </cell>
          <cell r="M66">
            <v>8349.0282256649098</v>
          </cell>
          <cell r="N66">
            <v>5822.3192836404169</v>
          </cell>
          <cell r="O66">
            <v>9878.1187897327309</v>
          </cell>
          <cell r="P66">
            <v>10087.196753692926</v>
          </cell>
          <cell r="Q66">
            <v>10225.579767111989</v>
          </cell>
          <cell r="R66">
            <v>12282.510182025964</v>
          </cell>
          <cell r="S66">
            <v>13433.955257067561</v>
          </cell>
          <cell r="T66">
            <v>10767.74590446975</v>
          </cell>
          <cell r="U66">
            <v>11031.857539084183</v>
          </cell>
        </row>
        <row r="67">
          <cell r="D67">
            <v>2758.6824860329166</v>
          </cell>
          <cell r="E67">
            <v>4844.9800338617079</v>
          </cell>
          <cell r="F67">
            <v>2259.571851856655</v>
          </cell>
          <cell r="G67">
            <v>1941.493504453515</v>
          </cell>
          <cell r="H67">
            <v>3444.6990213086069</v>
          </cell>
          <cell r="I67">
            <v>2886.4120455011539</v>
          </cell>
          <cell r="J67">
            <v>1844.7760329732901</v>
          </cell>
          <cell r="K67">
            <v>2216.163291281377</v>
          </cell>
          <cell r="L67">
            <v>2681.1818118296401</v>
          </cell>
          <cell r="M67">
            <v>2368.5079125326274</v>
          </cell>
          <cell r="N67">
            <v>3140.0191788734082</v>
          </cell>
          <cell r="O67">
            <v>3084.2443073890208</v>
          </cell>
          <cell r="P67">
            <v>3466.2802977383067</v>
          </cell>
          <cell r="Q67">
            <v>4152.4179334054097</v>
          </cell>
          <cell r="R67">
            <v>5133.5346633786694</v>
          </cell>
          <cell r="S67">
            <v>5564.5420322416549</v>
          </cell>
          <cell r="T67">
            <v>4401.4801561684135</v>
          </cell>
          <cell r="U67">
            <v>5027.5591442794303</v>
          </cell>
        </row>
        <row r="68">
          <cell r="D68">
            <v>29778.272981248523</v>
          </cell>
          <cell r="E68">
            <v>19003.223167035434</v>
          </cell>
          <cell r="F68">
            <v>19654.713035692159</v>
          </cell>
          <cell r="G68">
            <v>18102.667007616157</v>
          </cell>
          <cell r="H68">
            <v>26959.333897348024</v>
          </cell>
          <cell r="I68">
            <v>24503.522041918637</v>
          </cell>
          <cell r="J68">
            <v>22017.065608083783</v>
          </cell>
          <cell r="K68">
            <v>38526.685469910612</v>
          </cell>
          <cell r="L68">
            <v>37831.352221859794</v>
          </cell>
          <cell r="M68">
            <v>44512.680616392776</v>
          </cell>
          <cell r="N68">
            <v>33568.402862738847</v>
          </cell>
          <cell r="O68">
            <v>58798.691718910617</v>
          </cell>
          <cell r="P68">
            <v>41689.193880255392</v>
          </cell>
          <cell r="Q68">
            <v>43904.489452821217</v>
          </cell>
          <cell r="R68">
            <v>49578.241658393825</v>
          </cell>
          <cell r="S68">
            <v>41441.331739412723</v>
          </cell>
          <cell r="T68">
            <v>44570.987695886004</v>
          </cell>
          <cell r="U68">
            <v>49003.259431439248</v>
          </cell>
        </row>
        <row r="69">
          <cell r="D69">
            <v>31602.94733620662</v>
          </cell>
          <cell r="E69">
            <v>13118.056859652021</v>
          </cell>
          <cell r="F69">
            <v>19703.409014346558</v>
          </cell>
          <cell r="G69">
            <v>14312.231732198115</v>
          </cell>
          <cell r="H69">
            <v>10122.027451079523</v>
          </cell>
          <cell r="I69">
            <v>7799.6132848631196</v>
          </cell>
          <cell r="J69">
            <v>8380.0523185167003</v>
          </cell>
          <cell r="K69">
            <v>6764.5551742279231</v>
          </cell>
          <cell r="L69">
            <v>9604.332828371178</v>
          </cell>
          <cell r="M69">
            <v>12905.200309512727</v>
          </cell>
          <cell r="N69">
            <v>12330.738656066484</v>
          </cell>
          <cell r="O69">
            <v>14580.245065729858</v>
          </cell>
          <cell r="P69">
            <v>14916.188028837096</v>
          </cell>
          <cell r="Q69">
            <v>15871.182867712278</v>
          </cell>
          <cell r="R69">
            <v>18075.975893103907</v>
          </cell>
          <cell r="S69">
            <v>20770.280102492787</v>
          </cell>
          <cell r="T69">
            <v>15551.575442874433</v>
          </cell>
          <cell r="U69">
            <v>16589.681211732182</v>
          </cell>
        </row>
        <row r="70">
          <cell r="D70">
            <v>1489.7352196211257</v>
          </cell>
          <cell r="E70">
            <v>1412.6802806345352</v>
          </cell>
          <cell r="F70">
            <v>1373.2284366502674</v>
          </cell>
          <cell r="G70">
            <v>1429.365195175845</v>
          </cell>
          <cell r="H70">
            <v>1644.0949086088344</v>
          </cell>
          <cell r="I70">
            <v>1709.3938671632679</v>
          </cell>
          <cell r="J70">
            <v>2644.78024752275</v>
          </cell>
          <cell r="K70">
            <v>2897.8598626004305</v>
          </cell>
          <cell r="L70">
            <v>3792.6220987939314</v>
          </cell>
          <cell r="M70">
            <v>2523.2077595140599</v>
          </cell>
          <cell r="N70">
            <v>4631.2881647817931</v>
          </cell>
          <cell r="O70">
            <v>4124.7737466700128</v>
          </cell>
          <cell r="P70">
            <v>6306.0933173065559</v>
          </cell>
          <cell r="Q70">
            <v>10419.372256295219</v>
          </cell>
          <cell r="R70">
            <v>7555.5467005533237</v>
          </cell>
          <cell r="S70">
            <v>10734.32792988959</v>
          </cell>
          <cell r="T70">
            <v>13915.990411420507</v>
          </cell>
          <cell r="U70">
            <v>16393.5752349422</v>
          </cell>
        </row>
        <row r="71">
          <cell r="D71">
            <v>14839.45309602264</v>
          </cell>
          <cell r="E71">
            <v>13273.239696747056</v>
          </cell>
          <cell r="F71">
            <v>15435.911945013304</v>
          </cell>
          <cell r="G71">
            <v>17729.955970385596</v>
          </cell>
          <cell r="H71">
            <v>17774.163711986472</v>
          </cell>
          <cell r="I71">
            <v>18714.931270991427</v>
          </cell>
          <cell r="J71">
            <v>18403.999671732741</v>
          </cell>
          <cell r="K71">
            <v>20381.65160142913</v>
          </cell>
          <cell r="L71">
            <v>22667.62993480741</v>
          </cell>
          <cell r="M71">
            <v>21000.988945360983</v>
          </cell>
          <cell r="N71">
            <v>19423.084839521023</v>
          </cell>
          <cell r="O71">
            <v>27390.811439282526</v>
          </cell>
          <cell r="P71">
            <v>19824.509355499646</v>
          </cell>
          <cell r="Q71">
            <v>16658.647105390701</v>
          </cell>
          <cell r="R71">
            <v>29022.943538813277</v>
          </cell>
          <cell r="S71">
            <v>27458.21228499214</v>
          </cell>
          <cell r="T71">
            <v>24582.69285287624</v>
          </cell>
          <cell r="U71">
            <v>20791.902253146764</v>
          </cell>
        </row>
        <row r="72">
          <cell r="D72">
            <v>11121.877815070971</v>
          </cell>
          <cell r="E72">
            <v>10454.535779948146</v>
          </cell>
          <cell r="F72">
            <v>10747.798829137411</v>
          </cell>
          <cell r="G72">
            <v>10885.732497697183</v>
          </cell>
          <cell r="H72">
            <v>12239.460845208245</v>
          </cell>
          <cell r="I72">
            <v>12390.50109759099</v>
          </cell>
          <cell r="J72">
            <v>11832.636607438848</v>
          </cell>
          <cell r="K72">
            <v>12600.396307108791</v>
          </cell>
          <cell r="L72">
            <v>13987.969975820828</v>
          </cell>
          <cell r="M72">
            <v>14881.74677703511</v>
          </cell>
          <cell r="N72">
            <v>15837.597471795856</v>
          </cell>
          <cell r="O72">
            <v>18820.526129944836</v>
          </cell>
          <cell r="P72">
            <v>19177.675091653673</v>
          </cell>
          <cell r="Q72">
            <v>20413.528018256475</v>
          </cell>
          <cell r="R72">
            <v>22881.073461398126</v>
          </cell>
          <cell r="S72">
            <v>22087.350328749464</v>
          </cell>
          <cell r="T72">
            <v>22101.73060005128</v>
          </cell>
          <cell r="U72">
            <v>22539.398767968036</v>
          </cell>
        </row>
        <row r="73">
          <cell r="D73">
            <v>432.82246394746574</v>
          </cell>
          <cell r="E73">
            <v>403.3163109121781</v>
          </cell>
          <cell r="F73">
            <v>423.92436682410369</v>
          </cell>
          <cell r="G73">
            <v>431.15832189951846</v>
          </cell>
          <cell r="H73">
            <v>482.13161668395895</v>
          </cell>
          <cell r="I73">
            <v>490.23184531202043</v>
          </cell>
          <cell r="J73">
            <v>470.19410030130916</v>
          </cell>
          <cell r="K73">
            <v>495.34956790522659</v>
          </cell>
          <cell r="L73">
            <v>548.60200622259049</v>
          </cell>
          <cell r="M73">
            <v>569.42341330784291</v>
          </cell>
          <cell r="N73">
            <v>617.02397073174438</v>
          </cell>
          <cell r="O73">
            <v>734.202940930929</v>
          </cell>
          <cell r="P73">
            <v>737.47241906270324</v>
          </cell>
          <cell r="Q73">
            <v>791.9914247733185</v>
          </cell>
          <cell r="R73">
            <v>913.54240122216606</v>
          </cell>
          <cell r="S73">
            <v>907.6273680526001</v>
          </cell>
          <cell r="T73">
            <v>917.46557421117973</v>
          </cell>
          <cell r="U73">
            <v>922.24557147490361</v>
          </cell>
        </row>
        <row r="74">
          <cell r="D74">
            <v>625.48618650599258</v>
          </cell>
          <cell r="E74">
            <v>582.35675349415465</v>
          </cell>
          <cell r="F74">
            <v>546.72540990370749</v>
          </cell>
          <cell r="G74">
            <v>568.62772874765506</v>
          </cell>
          <cell r="H74">
            <v>672.41766920944235</v>
          </cell>
          <cell r="I74">
            <v>699.09636220418588</v>
          </cell>
          <cell r="J74">
            <v>629.58934220366416</v>
          </cell>
          <cell r="K74">
            <v>729.76435916951334</v>
          </cell>
          <cell r="L74">
            <v>796.65947543703908</v>
          </cell>
          <cell r="M74">
            <v>852.95630101623578</v>
          </cell>
          <cell r="N74">
            <v>900.37012160766915</v>
          </cell>
          <cell r="O74">
            <v>1207.099886611436</v>
          </cell>
          <cell r="P74">
            <v>1097.0287649620666</v>
          </cell>
          <cell r="Q74">
            <v>1177.5563264460063</v>
          </cell>
          <cell r="R74">
            <v>1374.6248239032188</v>
          </cell>
          <cell r="S74">
            <v>1412.5962227643574</v>
          </cell>
          <cell r="T74">
            <v>1429.2574986487505</v>
          </cell>
          <cell r="U74">
            <v>1284.9339994674197</v>
          </cell>
        </row>
        <row r="75">
          <cell r="D75">
            <v>3851.2911182798853</v>
          </cell>
          <cell r="E75">
            <v>3628.3052837725668</v>
          </cell>
          <cell r="F75">
            <v>3809.9904958143998</v>
          </cell>
          <cell r="G75">
            <v>3868.0793286671797</v>
          </cell>
          <cell r="H75">
            <v>4322.5008093187862</v>
          </cell>
          <cell r="I75">
            <v>4388.3787284316268</v>
          </cell>
          <cell r="J75">
            <v>4204.4015112774396</v>
          </cell>
          <cell r="K75">
            <v>4436.4867760271054</v>
          </cell>
          <cell r="L75">
            <v>4916.5758733457715</v>
          </cell>
          <cell r="M75">
            <v>5139.1008751566369</v>
          </cell>
          <cell r="N75">
            <v>5510.0490939260353</v>
          </cell>
          <cell r="O75">
            <v>6533.5805737674727</v>
          </cell>
          <cell r="P75">
            <v>6617.7020751889868</v>
          </cell>
          <cell r="Q75">
            <v>7077.4550032672332</v>
          </cell>
          <cell r="R75">
            <v>8098.4411022943486</v>
          </cell>
          <cell r="S75">
            <v>8095.5172688759594</v>
          </cell>
          <cell r="T75">
            <v>8151.8648083896442</v>
          </cell>
          <cell r="U75">
            <v>8256.4388430668987</v>
          </cell>
        </row>
        <row r="76">
          <cell r="D76">
            <v>1972.4197140444014</v>
          </cell>
          <cell r="E76">
            <v>1890.3043561550335</v>
          </cell>
          <cell r="F76">
            <v>1871.5960748212708</v>
          </cell>
          <cell r="G76">
            <v>1917.242726153833</v>
          </cell>
          <cell r="H76">
            <v>2189.8352475820798</v>
          </cell>
          <cell r="I76">
            <v>2240.3840906831747</v>
          </cell>
          <cell r="J76">
            <v>2098.888345552341</v>
          </cell>
          <cell r="K76">
            <v>2291.0335827484328</v>
          </cell>
          <cell r="L76">
            <v>2530.2209156165568</v>
          </cell>
          <cell r="M76">
            <v>2718.5368358151259</v>
          </cell>
          <cell r="N76">
            <v>2835.0085203004455</v>
          </cell>
          <cell r="O76">
            <v>3464.1493270704636</v>
          </cell>
          <cell r="P76">
            <v>3446.3891934222847</v>
          </cell>
          <cell r="Q76">
            <v>3660.5769542791122</v>
          </cell>
          <cell r="R76">
            <v>4095.5204046683962</v>
          </cell>
          <cell r="S76">
            <v>4231.8963069987722</v>
          </cell>
          <cell r="T76">
            <v>4220.7725452811428</v>
          </cell>
          <cell r="U76">
            <v>4154.7504443468952</v>
          </cell>
        </row>
        <row r="77">
          <cell r="D77">
            <v>1829.534826497845</v>
          </cell>
          <cell r="E77">
            <v>1712.9642474190812</v>
          </cell>
          <cell r="F77">
            <v>1811.2409576784764</v>
          </cell>
          <cell r="G77">
            <v>1835.6824719929182</v>
          </cell>
          <cell r="H77">
            <v>2044.9814592151749</v>
          </cell>
          <cell r="I77">
            <v>2073.2544601469776</v>
          </cell>
          <cell r="J77">
            <v>1994.8844312956483</v>
          </cell>
          <cell r="K77">
            <v>2094.1286091991255</v>
          </cell>
          <cell r="L77">
            <v>2324.412065354421</v>
          </cell>
          <cell r="M77">
            <v>2416.6508884765176</v>
          </cell>
          <cell r="N77">
            <v>2612.148117415752</v>
          </cell>
          <cell r="O77">
            <v>3093.6722076456099</v>
          </cell>
          <cell r="P77">
            <v>3127.3200555337253</v>
          </cell>
          <cell r="Q77">
            <v>3352.5855057486169</v>
          </cell>
          <cell r="R77">
            <v>3857.2083850854356</v>
          </cell>
          <cell r="S77">
            <v>3844.0043700224664</v>
          </cell>
          <cell r="T77">
            <v>3950.7527323525342</v>
          </cell>
          <cell r="U77">
            <v>3953.758227209682</v>
          </cell>
        </row>
        <row r="85">
          <cell r="D85">
            <v>15423.218374655213</v>
          </cell>
          <cell r="E85">
            <v>2304.4658133365219</v>
          </cell>
          <cell r="F85">
            <v>1542.0746062235376</v>
          </cell>
          <cell r="G85">
            <v>3844.0363956814181</v>
          </cell>
          <cell r="H85">
            <v>12404.767419657052</v>
          </cell>
          <cell r="I85">
            <v>30689.978367200172</v>
          </cell>
          <cell r="J85">
            <v>34290.819926105527</v>
          </cell>
          <cell r="K85">
            <v>20198.466476439677</v>
          </cell>
          <cell r="L85">
            <v>13612.435316633731</v>
          </cell>
          <cell r="M85">
            <v>12327.191963648665</v>
          </cell>
          <cell r="N85">
            <v>21957.744307378536</v>
          </cell>
          <cell r="O85">
            <v>15542.621562366876</v>
          </cell>
          <cell r="P85">
            <v>16372.481389421038</v>
          </cell>
          <cell r="Q85">
            <v>23922.240862556897</v>
          </cell>
          <cell r="R85">
            <v>12593.966761785214</v>
          </cell>
          <cell r="S85">
            <v>13757.881626798913</v>
          </cell>
          <cell r="T85">
            <v>23284.859177840844</v>
          </cell>
          <cell r="U85">
            <v>24836.176987883668</v>
          </cell>
        </row>
        <row r="86">
          <cell r="D86">
            <v>6628.6172220266744</v>
          </cell>
          <cell r="E86">
            <v>999.05960532302674</v>
          </cell>
          <cell r="F86">
            <v>671.89225558749308</v>
          </cell>
          <cell r="G86">
            <v>1660.1332938302317</v>
          </cell>
          <cell r="H86">
            <v>5334.6128720601391</v>
          </cell>
          <cell r="I86">
            <v>13180.93543265898</v>
          </cell>
          <cell r="J86">
            <v>14724.605888190075</v>
          </cell>
          <cell r="K86">
            <v>8678.9599127806759</v>
          </cell>
          <cell r="L86">
            <v>5854.6215163578472</v>
          </cell>
          <cell r="M86">
            <v>5304.8535335706929</v>
          </cell>
          <cell r="N86">
            <v>9436.8062504053141</v>
          </cell>
          <cell r="O86">
            <v>6687.0853008830036</v>
          </cell>
          <cell r="P86">
            <v>7043.2390795786132</v>
          </cell>
          <cell r="Q86">
            <v>10307.895141797208</v>
          </cell>
          <cell r="R86">
            <v>5435.8284546989735</v>
          </cell>
          <cell r="S86">
            <v>5937.1565095851383</v>
          </cell>
          <cell r="T86">
            <v>10032.085612935145</v>
          </cell>
          <cell r="U86">
            <v>10722.843213564996</v>
          </cell>
        </row>
        <row r="88">
          <cell r="D88">
            <v>36170.443030167218</v>
          </cell>
          <cell r="E88">
            <v>14030.129733253501</v>
          </cell>
          <cell r="F88">
            <v>23398.483482551979</v>
          </cell>
          <cell r="G88">
            <v>14544.942557850683</v>
          </cell>
          <cell r="H88">
            <v>9474.6382498591101</v>
          </cell>
          <cell r="I88">
            <v>5881.1446547020942</v>
          </cell>
          <cell r="J88">
            <v>5410.6057108313316</v>
          </cell>
          <cell r="K88">
            <v>4166.8490822875556</v>
          </cell>
          <cell r="L88">
            <v>6587.6429939933969</v>
          </cell>
          <cell r="M88">
            <v>10839.677776554106</v>
          </cell>
          <cell r="N88">
            <v>7305.7052875169929</v>
          </cell>
          <cell r="O88">
            <v>10571.24585010257</v>
          </cell>
          <cell r="P88">
            <v>9327.4419399555209</v>
          </cell>
          <cell r="Q88">
            <v>9310.5437755814346</v>
          </cell>
          <cell r="R88">
            <v>12580.382638827223</v>
          </cell>
          <cell r="S88">
            <v>17724.984507378198</v>
          </cell>
          <cell r="T88">
            <v>10316.12543806025</v>
          </cell>
          <cell r="U88">
            <v>11150.680597349196</v>
          </cell>
        </row>
        <row r="89">
          <cell r="D89">
            <v>133492.42619208348</v>
          </cell>
          <cell r="E89">
            <v>72271.23661961974</v>
          </cell>
          <cell r="F89">
            <v>34809.07881620228</v>
          </cell>
          <cell r="G89">
            <v>16271.40055938015</v>
          </cell>
          <cell r="H89">
            <v>10409.335510287505</v>
          </cell>
          <cell r="I89">
            <v>4809.8878996491094</v>
          </cell>
          <cell r="J89">
            <v>10431.784050742717</v>
          </cell>
          <cell r="K89">
            <v>10065.112722766444</v>
          </cell>
          <cell r="L89">
            <v>14031.234551571268</v>
          </cell>
          <cell r="M89">
            <v>14533.480050206532</v>
          </cell>
          <cell r="N89">
            <v>21575.477295741428</v>
          </cell>
          <cell r="O89">
            <v>13230.582377010463</v>
          </cell>
          <cell r="P89">
            <v>16679.413133313021</v>
          </cell>
          <cell r="Q89">
            <v>16286.577737874002</v>
          </cell>
          <cell r="R89">
            <v>21444.861790375031</v>
          </cell>
          <cell r="S89">
            <v>28719.667313554866</v>
          </cell>
          <cell r="T89">
            <v>17474.935740115368</v>
          </cell>
          <cell r="U89">
            <v>19177.291760653799</v>
          </cell>
        </row>
        <row r="90">
          <cell r="D90">
            <v>16543.961479192243</v>
          </cell>
          <cell r="E90">
            <v>10037.109148119987</v>
          </cell>
          <cell r="F90">
            <v>10625.862621079936</v>
          </cell>
          <cell r="G90">
            <v>10847.935532180658</v>
          </cell>
          <cell r="H90">
            <v>10567.002769481031</v>
          </cell>
          <cell r="I90">
            <v>11344.939601047878</v>
          </cell>
          <cell r="J90">
            <v>12732.34770973189</v>
          </cell>
          <cell r="K90">
            <v>11549.140559810561</v>
          </cell>
          <cell r="L90">
            <v>11727.876919240027</v>
          </cell>
          <cell r="M90">
            <v>13033.563253827935</v>
          </cell>
          <cell r="N90">
            <v>14992.747016633593</v>
          </cell>
          <cell r="O90">
            <v>15335.045860159707</v>
          </cell>
          <cell r="P90">
            <v>15109.922056704636</v>
          </cell>
          <cell r="Q90">
            <v>16563.544037886833</v>
          </cell>
          <cell r="R90">
            <v>19165.737955319317</v>
          </cell>
          <cell r="S90">
            <v>20339.947967206437</v>
          </cell>
          <cell r="T90">
            <v>19557.115207578285</v>
          </cell>
          <cell r="U90">
            <v>20715.217033966474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3">
          <cell r="D93">
            <v>594.033348649598</v>
          </cell>
          <cell r="E93">
            <v>706.75271958677013</v>
          </cell>
          <cell r="F93">
            <v>642.66074561344772</v>
          </cell>
          <cell r="G93">
            <v>710.94183216684894</v>
          </cell>
          <cell r="H93">
            <v>750.93105041022091</v>
          </cell>
          <cell r="I93">
            <v>838.13607269153249</v>
          </cell>
          <cell r="J93">
            <v>833.72825112505279</v>
          </cell>
          <cell r="K93">
            <v>853.14598325077748</v>
          </cell>
          <cell r="L93">
            <v>872.88461329588586</v>
          </cell>
          <cell r="M93">
            <v>866.95728788403051</v>
          </cell>
          <cell r="N93">
            <v>993.78580389951071</v>
          </cell>
          <cell r="O93">
            <v>1020.8229363280993</v>
          </cell>
          <cell r="P93">
            <v>999.32649457092032</v>
          </cell>
          <cell r="Q93">
            <v>1321.0089043695225</v>
          </cell>
          <cell r="R93">
            <v>1473.8825481025528</v>
          </cell>
          <cell r="S93">
            <v>1729.9063898291545</v>
          </cell>
          <cell r="T93">
            <v>1280.9924928339219</v>
          </cell>
          <cell r="U93">
            <v>1293.6470605429697</v>
          </cell>
        </row>
        <row r="94">
          <cell r="D94">
            <v>79.356392562222439</v>
          </cell>
          <cell r="E94">
            <v>51.371121787882352</v>
          </cell>
          <cell r="F94">
            <v>52.250270485861726</v>
          </cell>
          <cell r="G94">
            <v>61.667240134936385</v>
          </cell>
          <cell r="H94">
            <v>60.481572642415301</v>
          </cell>
          <cell r="I94">
            <v>71.382054661088148</v>
          </cell>
          <cell r="J94">
            <v>74.43297549249553</v>
          </cell>
          <cell r="K94">
            <v>66.911332402757623</v>
          </cell>
          <cell r="L94">
            <v>66.602564164497068</v>
          </cell>
          <cell r="M94">
            <v>75.478959410504928</v>
          </cell>
          <cell r="N94">
            <v>86.420278804384935</v>
          </cell>
          <cell r="O94">
            <v>86.868779134902695</v>
          </cell>
          <cell r="P94">
            <v>84.901122204736822</v>
          </cell>
          <cell r="Q94">
            <v>92.37421113496633</v>
          </cell>
          <cell r="R94">
            <v>93.546322471495429</v>
          </cell>
          <cell r="S94">
            <v>104.74287966091862</v>
          </cell>
          <cell r="T94">
            <v>143.22900431454616</v>
          </cell>
          <cell r="U94">
            <v>154.3558615343666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7">
          <cell r="D97">
            <v>9634.2977695245263</v>
          </cell>
          <cell r="E97">
            <v>5445.2306826942458</v>
          </cell>
          <cell r="F97">
            <v>5645.2547653762604</v>
          </cell>
          <cell r="G97">
            <v>6794.5753731809009</v>
          </cell>
          <cell r="H97">
            <v>6993.0482562803099</v>
          </cell>
          <cell r="I97">
            <v>8365.275004302981</v>
          </cell>
          <cell r="J97">
            <v>8985.9146891885684</v>
          </cell>
          <cell r="K97">
            <v>7603.9528041305384</v>
          </cell>
          <cell r="L97">
            <v>7624.2331309566398</v>
          </cell>
          <cell r="M97">
            <v>8356.8983442991466</v>
          </cell>
          <cell r="N97">
            <v>9705.79192791883</v>
          </cell>
          <cell r="O97">
            <v>9710.7954276973942</v>
          </cell>
          <cell r="P97">
            <v>9784.260413306718</v>
          </cell>
          <cell r="Q97">
            <v>11115.721888626642</v>
          </cell>
          <cell r="R97">
            <v>11678.454469538725</v>
          </cell>
          <cell r="S97">
            <v>13224.177123086674</v>
          </cell>
          <cell r="T97">
            <v>13318.189588811189</v>
          </cell>
          <cell r="U97">
            <v>13911.759791321907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</row>
        <row r="100">
          <cell r="D100">
            <v>897.05737504633407</v>
          </cell>
          <cell r="E100">
            <v>557.2367635263771</v>
          </cell>
          <cell r="F100">
            <v>594.46398100486829</v>
          </cell>
          <cell r="G100">
            <v>695.00489008675731</v>
          </cell>
          <cell r="H100">
            <v>721.27586666129503</v>
          </cell>
          <cell r="I100">
            <v>843.26430271484969</v>
          </cell>
          <cell r="J100">
            <v>896.47280945569833</v>
          </cell>
          <cell r="K100">
            <v>780.77282662836137</v>
          </cell>
          <cell r="L100">
            <v>797.21075795375987</v>
          </cell>
          <cell r="M100">
            <v>855.73626416986815</v>
          </cell>
          <cell r="N100">
            <v>996.68052159441731</v>
          </cell>
          <cell r="O100">
            <v>1026.8228917899942</v>
          </cell>
          <cell r="P100">
            <v>1031.6428984715767</v>
          </cell>
          <cell r="Q100">
            <v>1165.5268208488285</v>
          </cell>
          <cell r="R100">
            <v>1275.4397293138268</v>
          </cell>
          <cell r="S100">
            <v>1384.7995284903866</v>
          </cell>
          <cell r="T100">
            <v>1324.0416914769817</v>
          </cell>
          <cell r="U100">
            <v>1379.6980457965105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3">
          <cell r="D113">
            <v>14368.43097220291</v>
          </cell>
          <cell r="E113">
            <v>10743.482019611734</v>
          </cell>
          <cell r="F113">
            <v>23818.671015491771</v>
          </cell>
          <cell r="G113">
            <v>30970.664399194888</v>
          </cell>
          <cell r="H113">
            <v>23797.771119317884</v>
          </cell>
          <cell r="I113">
            <v>30906.338670065732</v>
          </cell>
          <cell r="J113">
            <v>31132.709669109292</v>
          </cell>
          <cell r="K113">
            <v>33146.864684819971</v>
          </cell>
          <cell r="L113">
            <v>39303.840584927646</v>
          </cell>
          <cell r="M113">
            <v>29093.624624652366</v>
          </cell>
          <cell r="N113">
            <v>31830.866180929301</v>
          </cell>
          <cell r="O113">
            <v>40242.701931216798</v>
          </cell>
          <cell r="P113">
            <v>36838.064471071528</v>
          </cell>
          <cell r="Q113">
            <v>45188.602948895779</v>
          </cell>
          <cell r="R113">
            <v>90074.478410652649</v>
          </cell>
          <cell r="S113">
            <v>63866.347261585062</v>
          </cell>
          <cell r="T113">
            <v>57614.307619366184</v>
          </cell>
          <cell r="U113">
            <v>76660.788628755035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</row>
        <row r="117">
          <cell r="D117">
            <v>297.17606173237277</v>
          </cell>
          <cell r="E117">
            <v>213.28254386711856</v>
          </cell>
          <cell r="F117">
            <v>369.47880695461095</v>
          </cell>
          <cell r="G117">
            <v>351.18304142458044</v>
          </cell>
          <cell r="H117">
            <v>734.96249608103392</v>
          </cell>
          <cell r="I117">
            <v>706.28806595493222</v>
          </cell>
          <cell r="J117">
            <v>732.87484241333823</v>
          </cell>
          <cell r="K117">
            <v>772.59163547684045</v>
          </cell>
          <cell r="L117">
            <v>1026.2509281501011</v>
          </cell>
          <cell r="M117">
            <v>865.29584023863811</v>
          </cell>
          <cell r="N117">
            <v>613.35895040399555</v>
          </cell>
          <cell r="O117">
            <v>979.6486741479647</v>
          </cell>
          <cell r="P117">
            <v>1172.0150560126899</v>
          </cell>
          <cell r="Q117">
            <v>1852.6018321980901</v>
          </cell>
          <cell r="R117">
            <v>816.98662801607259</v>
          </cell>
          <cell r="S117">
            <v>498.20198854494106</v>
          </cell>
          <cell r="T117">
            <v>1681.0995000911066</v>
          </cell>
          <cell r="U117">
            <v>877.78863561734101</v>
          </cell>
        </row>
        <row r="118">
          <cell r="D118">
            <v>41.647688774320351</v>
          </cell>
          <cell r="E118">
            <v>54.432352644964951</v>
          </cell>
          <cell r="F118">
            <v>78.53902019101163</v>
          </cell>
          <cell r="G118">
            <v>83.859250641891919</v>
          </cell>
          <cell r="H118">
            <v>111.47172382089354</v>
          </cell>
          <cell r="I118">
            <v>119.59598990357121</v>
          </cell>
          <cell r="J118">
            <v>66.531742133987606</v>
          </cell>
          <cell r="K118">
            <v>78.86630610984939</v>
          </cell>
          <cell r="L118">
            <v>87.141336543733573</v>
          </cell>
          <cell r="M118">
            <v>131.26254942711432</v>
          </cell>
          <cell r="N118">
            <v>55.183833507229686</v>
          </cell>
          <cell r="O118">
            <v>50.705980784720175</v>
          </cell>
          <cell r="P118">
            <v>37.513915929188471</v>
          </cell>
          <cell r="Q118">
            <v>32.536783071256409</v>
          </cell>
          <cell r="R118">
            <v>37.561679235738389</v>
          </cell>
          <cell r="S118">
            <v>30.961226462693546</v>
          </cell>
          <cell r="T118">
            <v>76.340124454195575</v>
          </cell>
          <cell r="U118">
            <v>78.192806336892943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</row>
        <row r="124">
          <cell r="D124">
            <v>2.5093245214396989</v>
          </cell>
          <cell r="E124">
            <v>2.5043753807039746</v>
          </cell>
          <cell r="F124">
            <v>2.5190402941568575</v>
          </cell>
          <cell r="G124">
            <v>2.5330501621364387</v>
          </cell>
          <cell r="H124">
            <v>2.5302779338613117</v>
          </cell>
          <cell r="I124">
            <v>2.5427860455101454</v>
          </cell>
          <cell r="J124">
            <v>221.46333847661566</v>
          </cell>
          <cell r="K124">
            <v>230.67808394976015</v>
          </cell>
          <cell r="L124">
            <v>232.17773313189039</v>
          </cell>
          <cell r="M124">
            <v>214.46335671480261</v>
          </cell>
          <cell r="N124">
            <v>297.66064636250485</v>
          </cell>
          <cell r="O124">
            <v>548.02192774426408</v>
          </cell>
          <cell r="P124">
            <v>504.14528598708711</v>
          </cell>
          <cell r="Q124">
            <v>348.68923138662331</v>
          </cell>
          <cell r="R124">
            <v>506.17899570840632</v>
          </cell>
          <cell r="S124">
            <v>405.0743399929313</v>
          </cell>
          <cell r="T124">
            <v>30.742710585185662</v>
          </cell>
          <cell r="U124">
            <v>29.970103203244637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</row>
        <row r="126">
          <cell r="D126">
            <v>14.013756739799227</v>
          </cell>
          <cell r="E126">
            <v>14.15767999497041</v>
          </cell>
          <cell r="F126">
            <v>14.48281936820629</v>
          </cell>
          <cell r="G126">
            <v>14.919758633215936</v>
          </cell>
          <cell r="H126">
            <v>14.462612436882157</v>
          </cell>
          <cell r="I126">
            <v>14.899337164366273</v>
          </cell>
          <cell r="J126">
            <v>1978.8223797318331</v>
          </cell>
          <cell r="K126">
            <v>997.71663701212242</v>
          </cell>
          <cell r="L126">
            <v>1040.5505587380173</v>
          </cell>
          <cell r="M126">
            <v>491.72601348882347</v>
          </cell>
          <cell r="N126">
            <v>76.198675461065505</v>
          </cell>
          <cell r="O126">
            <v>185.07567810452775</v>
          </cell>
          <cell r="P126">
            <v>152.60092259820755</v>
          </cell>
          <cell r="Q126">
            <v>61.99339488985823</v>
          </cell>
          <cell r="R126">
            <v>102.02378573328964</v>
          </cell>
          <cell r="S126">
            <v>58.641678376126414</v>
          </cell>
          <cell r="T126">
            <v>72.25693114738101</v>
          </cell>
          <cell r="U126">
            <v>68.576629355575449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</row>
        <row r="135">
          <cell r="D135">
            <v>1849.8921154703187</v>
          </cell>
          <cell r="E135">
            <v>848.11929627979498</v>
          </cell>
          <cell r="F135">
            <v>1527.5968077910461</v>
          </cell>
          <cell r="G135">
            <v>1544.091124271011</v>
          </cell>
          <cell r="H135">
            <v>2313.066341313021</v>
          </cell>
          <cell r="I135">
            <v>2345.6463014675205</v>
          </cell>
          <cell r="J135">
            <v>110.06988815783812</v>
          </cell>
          <cell r="K135">
            <v>118.64194038380178</v>
          </cell>
          <cell r="L135">
            <v>134.3966605828372</v>
          </cell>
          <cell r="M135">
            <v>129.33143800358852</v>
          </cell>
          <cell r="N135">
            <v>282.99799167793117</v>
          </cell>
          <cell r="O135">
            <v>898.07122252610964</v>
          </cell>
          <cell r="P135">
            <v>321.25679638084347</v>
          </cell>
          <cell r="Q135">
            <v>919.01659250267346</v>
          </cell>
          <cell r="R135">
            <v>1364.7059871540903</v>
          </cell>
          <cell r="S135">
            <v>2015.363867835855</v>
          </cell>
          <cell r="T135">
            <v>1573.9143712718765</v>
          </cell>
          <cell r="U135">
            <v>1673.1974723991343</v>
          </cell>
        </row>
        <row r="137">
          <cell r="D137">
            <v>256.12825004763425</v>
          </cell>
          <cell r="E137">
            <v>477.73127169463226</v>
          </cell>
          <cell r="F137">
            <v>369.71301655280985</v>
          </cell>
          <cell r="G137">
            <v>417.35113422290772</v>
          </cell>
          <cell r="H137">
            <v>364.82790354410616</v>
          </cell>
          <cell r="I137">
            <v>346.0067052066243</v>
          </cell>
          <cell r="J137">
            <v>1503.7351383406069</v>
          </cell>
          <cell r="K137">
            <v>1569.7215033912414</v>
          </cell>
          <cell r="L137">
            <v>729.40639112090707</v>
          </cell>
          <cell r="M137">
            <v>917.17028872496473</v>
          </cell>
          <cell r="N137">
            <v>2666.5582049551126</v>
          </cell>
          <cell r="O137">
            <v>2136.3399115709881</v>
          </cell>
          <cell r="P137">
            <v>2839.2458172287152</v>
          </cell>
          <cell r="Q137">
            <v>5004.7528356864477</v>
          </cell>
          <cell r="R137">
            <v>3387.6723425615073</v>
          </cell>
          <cell r="S137">
            <v>3750.8132021797451</v>
          </cell>
          <cell r="T137">
            <v>5260.6344802767035</v>
          </cell>
          <cell r="U137">
            <v>6712.9878829786358</v>
          </cell>
        </row>
        <row r="138">
          <cell r="D138">
            <v>1111.9039059918944</v>
          </cell>
          <cell r="E138">
            <v>625.28571629691271</v>
          </cell>
          <cell r="F138">
            <v>1151.3980934927331</v>
          </cell>
          <cell r="G138">
            <v>986.32703278539543</v>
          </cell>
          <cell r="H138">
            <v>1007.8740836661339</v>
          </cell>
          <cell r="I138">
            <v>862.92162034440719</v>
          </cell>
          <cell r="J138">
            <v>848.64021322551423</v>
          </cell>
          <cell r="K138">
            <v>895.07742235567287</v>
          </cell>
          <cell r="L138">
            <v>1018.0255608335904</v>
          </cell>
          <cell r="M138">
            <v>819.33747733173345</v>
          </cell>
          <cell r="N138">
            <v>1394.4831902409842</v>
          </cell>
          <cell r="O138">
            <v>1577.9989537320398</v>
          </cell>
          <cell r="P138">
            <v>1505.5774181305524</v>
          </cell>
          <cell r="Q138">
            <v>1736.035004721215</v>
          </cell>
          <cell r="R138">
            <v>2878.6508002453343</v>
          </cell>
          <cell r="S138">
            <v>1603.5931810746251</v>
          </cell>
          <cell r="T138">
            <v>1950.0752982310719</v>
          </cell>
          <cell r="U138">
            <v>2403.5783132815432</v>
          </cell>
        </row>
        <row r="139">
          <cell r="D139">
            <v>794.35913750539248</v>
          </cell>
          <cell r="E139">
            <v>457.84547027891892</v>
          </cell>
          <cell r="F139">
            <v>804.75008823453823</v>
          </cell>
          <cell r="G139">
            <v>700.49925547376949</v>
          </cell>
          <cell r="H139">
            <v>729.47157126096408</v>
          </cell>
          <cell r="I139">
            <v>633.9302784373798</v>
          </cell>
          <cell r="J139">
            <v>609.36777221391264</v>
          </cell>
          <cell r="K139">
            <v>661.08459896221711</v>
          </cell>
          <cell r="L139">
            <v>746.76447001896486</v>
          </cell>
          <cell r="M139">
            <v>606.79731365561258</v>
          </cell>
          <cell r="N139">
            <v>1007.7312100395203</v>
          </cell>
          <cell r="O139">
            <v>1179.8928201969816</v>
          </cell>
          <cell r="P139">
            <v>1091.9610317005909</v>
          </cell>
          <cell r="Q139">
            <v>1256.8660406574731</v>
          </cell>
          <cell r="R139">
            <v>2080.5247445005421</v>
          </cell>
          <cell r="S139">
            <v>1195.463575021718</v>
          </cell>
          <cell r="T139">
            <v>1448.1148957543501</v>
          </cell>
          <cell r="U139">
            <v>1703.5978243301388</v>
          </cell>
        </row>
        <row r="140">
          <cell r="D140">
            <v>1241.8525498268073</v>
          </cell>
          <cell r="E140">
            <v>879.60080301512926</v>
          </cell>
          <cell r="F140">
            <v>1573.476003892285</v>
          </cell>
          <cell r="G140">
            <v>1318.2335039385071</v>
          </cell>
          <cell r="H140">
            <v>1382.3935194432186</v>
          </cell>
          <cell r="I140">
            <v>1155.7678367410927</v>
          </cell>
          <cell r="J140">
            <v>1101.4634569952116</v>
          </cell>
          <cell r="K140">
            <v>1233.8569321780296</v>
          </cell>
          <cell r="L140">
            <v>1432.4778294152261</v>
          </cell>
          <cell r="M140">
            <v>1145.7217811570069</v>
          </cell>
          <cell r="N140">
            <v>1862.4508049881556</v>
          </cell>
          <cell r="O140">
            <v>2196.5190664693255</v>
          </cell>
          <cell r="P140">
            <v>2125.1767108494655</v>
          </cell>
          <cell r="Q140">
            <v>2392.7008191346731</v>
          </cell>
          <cell r="R140">
            <v>3977.8825294103494</v>
          </cell>
          <cell r="S140">
            <v>2210.9805355270746</v>
          </cell>
          <cell r="T140">
            <v>2717.0471523937658</v>
          </cell>
          <cell r="U140">
            <v>3368.2742582812698</v>
          </cell>
        </row>
        <row r="149">
          <cell r="D149">
            <v>13.266903197607892</v>
          </cell>
          <cell r="E149">
            <v>10.232770887544103</v>
          </cell>
          <cell r="F149">
            <v>10.26349629865935</v>
          </cell>
          <cell r="G149">
            <v>8.8922345081801808</v>
          </cell>
          <cell r="H149">
            <v>10.354973412860524</v>
          </cell>
          <cell r="I149">
            <v>8.9734050977332949</v>
          </cell>
          <cell r="J149">
            <v>9.0542163846260983</v>
          </cell>
          <cell r="K149">
            <v>9.9737122336556094</v>
          </cell>
          <cell r="L149">
            <v>12.453852792640596</v>
          </cell>
          <cell r="M149">
            <v>13.550268793230588</v>
          </cell>
          <cell r="N149">
            <v>51.271033905711128</v>
          </cell>
          <cell r="O149">
            <v>54.915107123173897</v>
          </cell>
          <cell r="P149">
            <v>61.500001669549121</v>
          </cell>
          <cell r="Q149">
            <v>138.89605377975704</v>
          </cell>
          <cell r="R149">
            <v>49.599079201613165</v>
          </cell>
          <cell r="S149">
            <v>43.251024477022582</v>
          </cell>
          <cell r="T149">
            <v>43.182854010490416</v>
          </cell>
          <cell r="U149">
            <v>42.960924898714794</v>
          </cell>
        </row>
        <row r="150">
          <cell r="D150">
            <v>278.80644915632138</v>
          </cell>
          <cell r="E150">
            <v>284.58277886095232</v>
          </cell>
          <cell r="F150">
            <v>288.42818805193377</v>
          </cell>
          <cell r="G150">
            <v>231.78680522339255</v>
          </cell>
          <cell r="H150">
            <v>251.22753662346778</v>
          </cell>
          <cell r="I150">
            <v>223.59435602920689</v>
          </cell>
          <cell r="J150">
            <v>192.38257734675565</v>
          </cell>
          <cell r="K150">
            <v>348.93504553984042</v>
          </cell>
          <cell r="L150">
            <v>246.93799057937852</v>
          </cell>
          <cell r="M150">
            <v>75.429662864746604</v>
          </cell>
          <cell r="N150">
            <v>252.78783195315515</v>
          </cell>
          <cell r="O150">
            <v>281.06403129761128</v>
          </cell>
          <cell r="P150">
            <v>282.49594633857021</v>
          </cell>
          <cell r="Q150">
            <v>100.34991141811034</v>
          </cell>
          <cell r="R150">
            <v>702.1361088000333</v>
          </cell>
          <cell r="S150">
            <v>3297.5499462097437</v>
          </cell>
          <cell r="T150">
            <v>882.95931427451126</v>
          </cell>
          <cell r="U150">
            <v>1103.3012882805413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D153">
            <v>12.239243429978526</v>
          </cell>
          <cell r="E153">
            <v>8.2724017338548101</v>
          </cell>
          <cell r="F153">
            <v>8.6325801717263442</v>
          </cell>
          <cell r="G153">
            <v>7.5764745893103367</v>
          </cell>
          <cell r="H153">
            <v>8.7777498585246292</v>
          </cell>
          <cell r="I153">
            <v>7.7539709060293518</v>
          </cell>
          <cell r="J153">
            <v>7.921270324364766</v>
          </cell>
          <cell r="K153">
            <v>15.820940967911509</v>
          </cell>
          <cell r="L153">
            <v>19.98816526908336</v>
          </cell>
          <cell r="M153">
            <v>40.140638479831892</v>
          </cell>
          <cell r="N153">
            <v>44.155575603544804</v>
          </cell>
          <cell r="O153">
            <v>72.508032893151807</v>
          </cell>
          <cell r="P153">
            <v>16.183533762915481</v>
          </cell>
          <cell r="Q153">
            <v>37.991590604849151</v>
          </cell>
          <cell r="R153">
            <v>318.42510332053519</v>
          </cell>
          <cell r="S153">
            <v>94.284363280548177</v>
          </cell>
          <cell r="T153">
            <v>71.214069542391911</v>
          </cell>
          <cell r="U153">
            <v>86.125289977163249</v>
          </cell>
        </row>
        <row r="154">
          <cell r="D154">
            <v>164.69477255104277</v>
          </cell>
          <cell r="E154">
            <v>119.96078749114879</v>
          </cell>
          <cell r="F154">
            <v>123.54859507917496</v>
          </cell>
          <cell r="G154">
            <v>143.93519182393865</v>
          </cell>
          <cell r="H154">
            <v>176.43136924919187</v>
          </cell>
          <cell r="I154">
            <v>205.60140192755458</v>
          </cell>
          <cell r="J154">
            <v>224.09582352150494</v>
          </cell>
          <cell r="K154">
            <v>270.4603690804006</v>
          </cell>
          <cell r="L154">
            <v>333.39476358931392</v>
          </cell>
          <cell r="M154">
            <v>160.26476398997391</v>
          </cell>
          <cell r="N154">
            <v>306.60060547665137</v>
          </cell>
          <cell r="O154">
            <v>646.83254782948097</v>
          </cell>
          <cell r="P154">
            <v>698.58594989196729</v>
          </cell>
          <cell r="Q154">
            <v>711.11029867702928</v>
          </cell>
          <cell r="R154">
            <v>1029.552719380285</v>
          </cell>
          <cell r="S154">
            <v>864.88670296021894</v>
          </cell>
          <cell r="T154">
            <v>565.09080728035894</v>
          </cell>
          <cell r="U154">
            <v>727.7330487873129</v>
          </cell>
        </row>
        <row r="155">
          <cell r="D155">
            <v>0.48233605662734658</v>
          </cell>
          <cell r="E155">
            <v>0.32808323441108816</v>
          </cell>
          <cell r="F155">
            <v>0.36506808463866813</v>
          </cell>
          <cell r="G155">
            <v>0.32829695300637246</v>
          </cell>
          <cell r="H155">
            <v>0.36154184073558088</v>
          </cell>
          <cell r="I155">
            <v>0.32550100598330745</v>
          </cell>
          <cell r="J155">
            <v>0.32967255576608034</v>
          </cell>
          <cell r="K155">
            <v>0.36433266246131751</v>
          </cell>
          <cell r="L155">
            <v>0.42471671238481418</v>
          </cell>
          <cell r="M155">
            <v>4.6680730384449811</v>
          </cell>
          <cell r="N155">
            <v>0.56966095538425254</v>
          </cell>
          <cell r="O155">
            <v>1.534179867823005</v>
          </cell>
          <cell r="P155">
            <v>0.76715697438662456</v>
          </cell>
          <cell r="Q155">
            <v>5.1876172146207127</v>
          </cell>
          <cell r="R155">
            <v>3.6878141223080854</v>
          </cell>
          <cell r="S155">
            <v>10.710658677983862</v>
          </cell>
          <cell r="T155">
            <v>13.474287933938662</v>
          </cell>
          <cell r="U155">
            <v>17.229749896216649</v>
          </cell>
        </row>
        <row r="156">
          <cell r="D156">
            <v>311.98569386733868</v>
          </cell>
          <cell r="E156">
            <v>211.96846061075985</v>
          </cell>
          <cell r="F156">
            <v>228.76500649877048</v>
          </cell>
          <cell r="G156">
            <v>207.05193161773369</v>
          </cell>
          <cell r="H156">
            <v>232.37092156762463</v>
          </cell>
          <cell r="I156">
            <v>210.31483810640236</v>
          </cell>
          <cell r="J156">
            <v>212.26632447607122</v>
          </cell>
          <cell r="K156">
            <v>227.19106964382129</v>
          </cell>
          <cell r="L156">
            <v>263.13578713447862</v>
          </cell>
          <cell r="M156">
            <v>66.420255147556077</v>
          </cell>
          <cell r="N156">
            <v>110.60911722324273</v>
          </cell>
          <cell r="O156">
            <v>66.623118882464908</v>
          </cell>
          <cell r="P156">
            <v>44.473329662121827</v>
          </cell>
          <cell r="Q156">
            <v>44.485283919585228</v>
          </cell>
          <cell r="R156">
            <v>22.282821785300879</v>
          </cell>
          <cell r="S156">
            <v>44.510279837934604</v>
          </cell>
          <cell r="T156">
            <v>45.738071906917597</v>
          </cell>
          <cell r="U156">
            <v>57.295438658002695</v>
          </cell>
        </row>
        <row r="157">
          <cell r="D157">
            <v>17.145635838246555</v>
          </cell>
          <cell r="E157">
            <v>11.54605177532761</v>
          </cell>
          <cell r="F157">
            <v>12.466995228856419</v>
          </cell>
          <cell r="G157">
            <v>11.244186522047649</v>
          </cell>
          <cell r="H157">
            <v>12.632931572252517</v>
          </cell>
          <cell r="I157">
            <v>11.398404192587062</v>
          </cell>
          <cell r="J157">
            <v>11.574250691919644</v>
          </cell>
          <cell r="K157">
            <v>28.377419752024885</v>
          </cell>
          <cell r="L157">
            <v>24.032373607168886</v>
          </cell>
          <cell r="M157">
            <v>26.99143642136093</v>
          </cell>
          <cell r="N157">
            <v>20.953956594738674</v>
          </cell>
          <cell r="O157">
            <v>69.259102182982716</v>
          </cell>
          <cell r="P157">
            <v>9.2231220999657459</v>
          </cell>
          <cell r="Q157">
            <v>25.046764807771236</v>
          </cell>
          <cell r="R157">
            <v>57.24344476407461</v>
          </cell>
          <cell r="S157">
            <v>38.287919106129365</v>
          </cell>
          <cell r="T157">
            <v>32.485610933781182</v>
          </cell>
          <cell r="U157">
            <v>39.841250732873569</v>
          </cell>
        </row>
        <row r="158">
          <cell r="D158">
            <v>0.43118606332865939</v>
          </cell>
          <cell r="E158">
            <v>0.31330458327652411</v>
          </cell>
          <cell r="F158">
            <v>0.3484406304958107</v>
          </cell>
          <cell r="G158">
            <v>0.30158474033376231</v>
          </cell>
          <cell r="H158">
            <v>0.32871513393189039</v>
          </cell>
          <cell r="I158">
            <v>0.29331072900434307</v>
          </cell>
          <cell r="J158">
            <v>0.29603277643895881</v>
          </cell>
          <cell r="K158">
            <v>0.89385297465448255</v>
          </cell>
          <cell r="L158">
            <v>1.6356250798542309</v>
          </cell>
          <cell r="M158">
            <v>7.3077808696540147</v>
          </cell>
          <cell r="N158">
            <v>18.221936650538606</v>
          </cell>
          <cell r="O158">
            <v>1.095067529307324</v>
          </cell>
          <cell r="P158">
            <v>0.91290006572209759</v>
          </cell>
          <cell r="Q158">
            <v>10.252388760867603</v>
          </cell>
          <cell r="R158">
            <v>107.35122145168282</v>
          </cell>
          <cell r="S158">
            <v>72.106643736899699</v>
          </cell>
          <cell r="T158">
            <v>13.211760211520208</v>
          </cell>
          <cell r="U158">
            <v>16.580999227259248</v>
          </cell>
        </row>
        <row r="161">
          <cell r="D161">
            <v>10936.678247651585</v>
          </cell>
          <cell r="E161">
            <v>5922.4674843767789</v>
          </cell>
          <cell r="F161">
            <v>11628.352379026712</v>
          </cell>
          <cell r="G161">
            <v>10869.481053613432</v>
          </cell>
          <cell r="H161">
            <v>10694.389299847075</v>
          </cell>
          <cell r="I161">
            <v>9984.6633736227814</v>
          </cell>
          <cell r="J161">
            <v>9320.9947205628432</v>
          </cell>
          <cell r="K161">
            <v>9293.4426442860567</v>
          </cell>
          <cell r="L161">
            <v>10681.725521189617</v>
          </cell>
          <cell r="M161">
            <v>17309.147478613453</v>
          </cell>
          <cell r="N161">
            <v>12975.549046911026</v>
          </cell>
          <cell r="O161">
            <v>14523.878114115852</v>
          </cell>
          <cell r="P161">
            <v>14194.762936758187</v>
          </cell>
          <cell r="Q161">
            <v>14489.649077366115</v>
          </cell>
          <cell r="R161">
            <v>17338.926345507462</v>
          </cell>
          <cell r="S161">
            <v>15428.812931173359</v>
          </cell>
          <cell r="T161">
            <v>14316.793291550315</v>
          </cell>
          <cell r="U161">
            <v>21633.266386822845</v>
          </cell>
        </row>
        <row r="162">
          <cell r="D162">
            <v>24778.147740519649</v>
          </cell>
          <cell r="E162">
            <v>13825.173474544048</v>
          </cell>
          <cell r="F162">
            <v>26670.681936837955</v>
          </cell>
          <cell r="G162">
            <v>23476.719827488832</v>
          </cell>
          <cell r="H162">
            <v>28269.449923209853</v>
          </cell>
          <cell r="I162">
            <v>24861.018018212857</v>
          </cell>
          <cell r="J162">
            <v>21421.336752788433</v>
          </cell>
          <cell r="K162">
            <v>19110.821042424417</v>
          </cell>
          <cell r="L162">
            <v>20190.686393192216</v>
          </cell>
          <cell r="M162">
            <v>22506.614161605721</v>
          </cell>
          <cell r="N162">
            <v>9047.1317042369556</v>
          </cell>
          <cell r="O162">
            <v>7115.6737779604246</v>
          </cell>
          <cell r="P162">
            <v>5554.4686328062025</v>
          </cell>
          <cell r="Q162">
            <v>4483.5815779492832</v>
          </cell>
          <cell r="R162">
            <v>7891.4377777136351</v>
          </cell>
          <cell r="S162">
            <v>2771.7997618572831</v>
          </cell>
          <cell r="T162">
            <v>4336.8805260830568</v>
          </cell>
          <cell r="U162">
            <v>5339.7347519290743</v>
          </cell>
        </row>
        <row r="163">
          <cell r="D163">
            <v>825.66686062534416</v>
          </cell>
          <cell r="E163">
            <v>892.59136585135616</v>
          </cell>
          <cell r="F163">
            <v>764.6086399672588</v>
          </cell>
          <cell r="G163">
            <v>597.78955585606013</v>
          </cell>
          <cell r="H163">
            <v>858.95720757095125</v>
          </cell>
          <cell r="I163">
            <v>671.26261565440768</v>
          </cell>
          <cell r="J163">
            <v>451.3936231167707</v>
          </cell>
          <cell r="K163">
            <v>483.73951548844121</v>
          </cell>
          <cell r="L163">
            <v>2571.8375433090232</v>
          </cell>
          <cell r="M163">
            <v>808.31725863228962</v>
          </cell>
          <cell r="N163">
            <v>1317.6370601010185</v>
          </cell>
          <cell r="O163">
            <v>1953.2265533841128</v>
          </cell>
          <cell r="P163">
            <v>1332.2184550167515</v>
          </cell>
          <cell r="Q163">
            <v>2372.4112627553613</v>
          </cell>
          <cell r="R163">
            <v>1400.1958511914695</v>
          </cell>
          <cell r="S163">
            <v>1070.3475368923662</v>
          </cell>
          <cell r="T163">
            <v>686.93092424017902</v>
          </cell>
          <cell r="U163">
            <v>857.49768290440545</v>
          </cell>
        </row>
        <row r="164">
          <cell r="D164">
            <v>32907.81270341143</v>
          </cell>
          <cell r="E164">
            <v>13436.085342841106</v>
          </cell>
          <cell r="F164">
            <v>19295.025492586123</v>
          </cell>
          <cell r="G164">
            <v>15844.817762886107</v>
          </cell>
          <cell r="H164">
            <v>12619.594982662209</v>
          </cell>
          <cell r="I164">
            <v>10374.575890418728</v>
          </cell>
          <cell r="J164">
            <v>8151.1720578460245</v>
          </cell>
          <cell r="K164">
            <v>7694.6762791122064</v>
          </cell>
          <cell r="L164">
            <v>9456.7063983457028</v>
          </cell>
          <cell r="M164">
            <v>10792.541916165892</v>
          </cell>
          <cell r="N164">
            <v>9108.6445302042666</v>
          </cell>
          <cell r="O164">
            <v>12135.708079959131</v>
          </cell>
          <cell r="P164">
            <v>11932.560705120826</v>
          </cell>
          <cell r="Q164">
            <v>11925.024987090053</v>
          </cell>
          <cell r="R164">
            <v>13950.145142142786</v>
          </cell>
          <cell r="S164">
            <v>17826.886887523324</v>
          </cell>
          <cell r="T164">
            <v>12038.852687755372</v>
          </cell>
          <cell r="U164">
            <v>11289.954160167385</v>
          </cell>
        </row>
        <row r="165">
          <cell r="D165">
            <v>7439.3657138940125</v>
          </cell>
          <cell r="E165">
            <v>13026.301295510901</v>
          </cell>
          <cell r="F165">
            <v>6994.979379278755</v>
          </cell>
          <cell r="G165">
            <v>5266.3563120153794</v>
          </cell>
          <cell r="H165">
            <v>10821.777460132915</v>
          </cell>
          <cell r="I165">
            <v>7979.8054287744899</v>
          </cell>
          <cell r="J165">
            <v>3609.6368105019392</v>
          </cell>
          <cell r="K165">
            <v>2800.958853185768</v>
          </cell>
          <cell r="L165">
            <v>5228.6764445031422</v>
          </cell>
          <cell r="M165">
            <v>5719.3226973198853</v>
          </cell>
          <cell r="N165">
            <v>8722.8521153242364</v>
          </cell>
          <cell r="O165">
            <v>7525.153083015528</v>
          </cell>
          <cell r="P165">
            <v>7569.7409810929285</v>
          </cell>
          <cell r="Q165">
            <v>8043.4046620995332</v>
          </cell>
          <cell r="R165">
            <v>9590.7753423874547</v>
          </cell>
          <cell r="S165">
            <v>8439.2523877231924</v>
          </cell>
          <cell r="T165">
            <v>8537.2548442136213</v>
          </cell>
          <cell r="U165">
            <v>11036.590952010614</v>
          </cell>
        </row>
        <row r="166">
          <cell r="D166">
            <v>7601.5510809487978</v>
          </cell>
          <cell r="E166">
            <v>4719.8705128262991</v>
          </cell>
          <cell r="F166">
            <v>7358.8570762837608</v>
          </cell>
          <cell r="G166">
            <v>5502.0582224503687</v>
          </cell>
          <cell r="H166">
            <v>11880.085227152107</v>
          </cell>
          <cell r="I166">
            <v>8905.6955408605791</v>
          </cell>
          <cell r="J166">
            <v>7693.9056252467526</v>
          </cell>
          <cell r="K166">
            <v>18777.335758188798</v>
          </cell>
          <cell r="L166">
            <v>18076.241576715329</v>
          </cell>
          <cell r="M166">
            <v>24678.859604875659</v>
          </cell>
          <cell r="N166">
            <v>23589.991381180236</v>
          </cell>
          <cell r="O166">
            <v>38169.008610851182</v>
          </cell>
          <cell r="P166">
            <v>31147.841254377039</v>
          </cell>
          <cell r="Q166">
            <v>31152.670689911469</v>
          </cell>
          <cell r="R166">
            <v>27682.905320491787</v>
          </cell>
          <cell r="S166">
            <v>27399.950616031718</v>
          </cell>
          <cell r="T166">
            <v>36836.697774256674</v>
          </cell>
          <cell r="U166">
            <v>35357.008354399171</v>
          </cell>
        </row>
        <row r="167">
          <cell r="D167">
            <v>4600.4043129102538</v>
          </cell>
          <cell r="E167">
            <v>3137.0561922024999</v>
          </cell>
          <cell r="F167">
            <v>3382.5376185298192</v>
          </cell>
          <cell r="G167">
            <v>3069.712023321053</v>
          </cell>
          <cell r="H167">
            <v>3445.1193915057065</v>
          </cell>
          <cell r="I167">
            <v>3127.7467810275821</v>
          </cell>
          <cell r="J167">
            <v>3671.9785195392919</v>
          </cell>
          <cell r="K167">
            <v>5530.2234110561894</v>
          </cell>
          <cell r="L167">
            <v>5613.9194426561098</v>
          </cell>
          <cell r="M167">
            <v>2891.569154427264</v>
          </cell>
          <cell r="N167">
            <v>8321.9383929689575</v>
          </cell>
          <cell r="O167">
            <v>5474.269252830295</v>
          </cell>
          <cell r="P167">
            <v>8676.5092830949798</v>
          </cell>
          <cell r="Q167">
            <v>14772.729899905997</v>
          </cell>
          <cell r="R167">
            <v>13063.070921159149</v>
          </cell>
          <cell r="S167">
            <v>13192.340911761265</v>
          </cell>
          <cell r="T167">
            <v>14619.829834586089</v>
          </cell>
          <cell r="U167">
            <v>18760.096433156636</v>
          </cell>
        </row>
        <row r="168">
          <cell r="D168">
            <v>25833.862020869874</v>
          </cell>
          <cell r="E168">
            <v>4940.2227299939414</v>
          </cell>
          <cell r="F168">
            <v>5086.0624358174746</v>
          </cell>
          <cell r="G168">
            <v>5853.1619512724037</v>
          </cell>
          <cell r="H168">
            <v>3095.9923655108478</v>
          </cell>
          <cell r="I168">
            <v>3439.875858330216</v>
          </cell>
          <cell r="J168">
            <v>4509.4013496799562</v>
          </cell>
          <cell r="K168">
            <v>3778.1068255374557</v>
          </cell>
          <cell r="L168">
            <v>4435.5894096140655</v>
          </cell>
          <cell r="M168">
            <v>4539.9375827566619</v>
          </cell>
          <cell r="N168">
            <v>4988.4308848273795</v>
          </cell>
          <cell r="O168">
            <v>5486.6468541963741</v>
          </cell>
          <cell r="P168">
            <v>6559.1048286041241</v>
          </cell>
          <cell r="Q168">
            <v>6862.5891490796294</v>
          </cell>
          <cell r="R168">
            <v>7832.4240128515403</v>
          </cell>
          <cell r="S168">
            <v>4121.7103661094197</v>
          </cell>
          <cell r="T168">
            <v>6436.697488977481</v>
          </cell>
          <cell r="U168">
            <v>8561.5141454035147</v>
          </cell>
        </row>
        <row r="169">
          <cell r="D169">
            <v>8100.907711011394</v>
          </cell>
          <cell r="E169">
            <v>4345.7654048305358</v>
          </cell>
          <cell r="F169">
            <v>4699.9676067082655</v>
          </cell>
          <cell r="G169">
            <v>3439.5494087964516</v>
          </cell>
          <cell r="H169">
            <v>3228.4642575534326</v>
          </cell>
          <cell r="I169">
            <v>2636.3583387861204</v>
          </cell>
          <cell r="J169">
            <v>2986.3542649503079</v>
          </cell>
          <cell r="K169">
            <v>4796.2421565096511</v>
          </cell>
          <cell r="L169">
            <v>4426.6156864440673</v>
          </cell>
          <cell r="M169">
            <v>4543.6207656613078</v>
          </cell>
          <cell r="N169">
            <v>9997.115203175279</v>
          </cell>
          <cell r="O169">
            <v>10617.453243488751</v>
          </cell>
          <cell r="P169">
            <v>7366.2189855570277</v>
          </cell>
          <cell r="Q169">
            <v>6676.2064527735956</v>
          </cell>
          <cell r="R169">
            <v>9100.054130424418</v>
          </cell>
          <cell r="S169">
            <v>8541.0034351029935</v>
          </cell>
          <cell r="T169">
            <v>6222.7718181204809</v>
          </cell>
          <cell r="U169">
            <v>7456.222411060342</v>
          </cell>
        </row>
        <row r="171">
          <cell r="D171">
            <v>96011.238561286431</v>
          </cell>
          <cell r="E171">
            <v>49985.480608865182</v>
          </cell>
          <cell r="F171">
            <v>30580.584602776125</v>
          </cell>
          <cell r="G171">
            <v>15845.597737429345</v>
          </cell>
          <cell r="H171">
            <v>10206.085418485716</v>
          </cell>
          <cell r="I171">
            <v>5352.9933480441632</v>
          </cell>
          <cell r="J171">
            <v>8725.996025075463</v>
          </cell>
          <cell r="K171">
            <v>7757.8246179338175</v>
          </cell>
          <cell r="L171">
            <v>11459.901442282737</v>
          </cell>
          <cell r="M171">
            <v>13324.727143371292</v>
          </cell>
          <cell r="N171">
            <v>17148.975451027876</v>
          </cell>
          <cell r="O171">
            <v>12377.175132980361</v>
          </cell>
          <cell r="P171">
            <v>14637.881461995459</v>
          </cell>
          <cell r="Q171">
            <v>14783.390631496273</v>
          </cell>
          <cell r="R171">
            <v>18344.630723901872</v>
          </cell>
          <cell r="S171">
            <v>24890.480620475733</v>
          </cell>
          <cell r="T171">
            <v>14977.324518924297</v>
          </cell>
          <cell r="U171">
            <v>15995.387777755164</v>
          </cell>
        </row>
        <row r="172">
          <cell r="D172">
            <v>30510.743468850007</v>
          </cell>
          <cell r="E172">
            <v>11754.132310023922</v>
          </cell>
          <cell r="F172">
            <v>19149.820942853963</v>
          </cell>
          <cell r="G172">
            <v>11652.193001006668</v>
          </cell>
          <cell r="H172">
            <v>7513.2410951122192</v>
          </cell>
          <cell r="I172">
            <v>4578.9084525037924</v>
          </cell>
          <cell r="J172">
            <v>4334.0506111280984</v>
          </cell>
          <cell r="K172">
            <v>3380.8124441479144</v>
          </cell>
          <cell r="L172">
            <v>5262.275151692731</v>
          </cell>
          <cell r="M172">
            <v>8624.1815951923254</v>
          </cell>
          <cell r="N172">
            <v>6044.7026150929923</v>
          </cell>
          <cell r="O172">
            <v>8519.0439137351004</v>
          </cell>
          <cell r="P172">
            <v>7778.2227939401146</v>
          </cell>
          <cell r="Q172">
            <v>7860.2624898798313</v>
          </cell>
          <cell r="R172">
            <v>10060.714176540654</v>
          </cell>
          <cell r="S172">
            <v>14246.492028378463</v>
          </cell>
          <cell r="T172">
            <v>8231.2567953785929</v>
          </cell>
          <cell r="U172">
            <v>8746.8086023891901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D174">
            <v>2359.339764554843</v>
          </cell>
          <cell r="E174">
            <v>3625.2726471998817</v>
          </cell>
          <cell r="F174">
            <v>1485.2081412448979</v>
          </cell>
          <cell r="G174">
            <v>1182.0407891460507</v>
          </cell>
          <cell r="H174">
            <v>2175.7268845416452</v>
          </cell>
          <cell r="I174">
            <v>1657.5756105004548</v>
          </cell>
          <cell r="J174">
            <v>1087.9057149565847</v>
          </cell>
          <cell r="K174">
            <v>874.99866623049911</v>
          </cell>
          <cell r="L174">
            <v>1488.0890058244677</v>
          </cell>
          <cell r="M174">
            <v>1138.7884626337084</v>
          </cell>
          <cell r="N174">
            <v>1757.6865032538224</v>
          </cell>
          <cell r="O174">
            <v>2270.5432667182849</v>
          </cell>
          <cell r="P174">
            <v>2630.1612363244758</v>
          </cell>
          <cell r="Q174">
            <v>2425.5551857879932</v>
          </cell>
          <cell r="R174">
            <v>3178.9192094469727</v>
          </cell>
          <cell r="S174">
            <v>3545.0396725806327</v>
          </cell>
          <cell r="T174">
            <v>2451.2334245386232</v>
          </cell>
          <cell r="U174">
            <v>3139.834907428472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</row>
        <row r="177">
          <cell r="D177">
            <v>6213.2042654227907</v>
          </cell>
          <cell r="E177">
            <v>4335.5134091752188</v>
          </cell>
          <cell r="F177">
            <v>4642.6484860577602</v>
          </cell>
          <cell r="G177">
            <v>4211.7761599148225</v>
          </cell>
          <cell r="H177">
            <v>4754.0476956989878</v>
          </cell>
          <cell r="I177">
            <v>4315.1409194911175</v>
          </cell>
          <cell r="J177">
            <v>4301.1881075888468</v>
          </cell>
          <cell r="K177">
            <v>4682.2910629828693</v>
          </cell>
          <cell r="L177">
            <v>5410.9389458482738</v>
          </cell>
          <cell r="M177">
            <v>6101.3633512756696</v>
          </cell>
          <cell r="N177">
            <v>7726.5442197249495</v>
          </cell>
          <cell r="O177">
            <v>8786.1661493636439</v>
          </cell>
          <cell r="P177">
            <v>9384.7054250344208</v>
          </cell>
          <cell r="Q177">
            <v>10120.137574025879</v>
          </cell>
          <cell r="R177">
            <v>10997.991174222789</v>
          </cell>
          <cell r="S177">
            <v>9010.2396708186243</v>
          </cell>
          <cell r="T177">
            <v>9230.9084786698368</v>
          </cell>
          <cell r="U177">
            <v>11439.505429177798</v>
          </cell>
        </row>
        <row r="178">
          <cell r="D178">
            <v>2852.9781330528554</v>
          </cell>
          <cell r="E178">
            <v>1969.7086558535198</v>
          </cell>
          <cell r="F178">
            <v>2138.2066166179529</v>
          </cell>
          <cell r="G178">
            <v>1939.4210980782825</v>
          </cell>
          <cell r="H178">
            <v>2172.7847339050913</v>
          </cell>
          <cell r="I178">
            <v>1972.5645537267303</v>
          </cell>
          <cell r="J178">
            <v>1988.2262244463352</v>
          </cell>
          <cell r="K178">
            <v>2127.4780650222319</v>
          </cell>
          <cell r="L178">
            <v>2461.9569460420184</v>
          </cell>
          <cell r="M178">
            <v>2749.7807416514315</v>
          </cell>
          <cell r="N178">
            <v>3522.4497720845752</v>
          </cell>
          <cell r="O178">
            <v>3954.4567951225008</v>
          </cell>
          <cell r="P178">
            <v>4259.6822370644531</v>
          </cell>
          <cell r="Q178">
            <v>4609.1147147030315</v>
          </cell>
          <cell r="R178">
            <v>5003.0759894909552</v>
          </cell>
          <cell r="S178">
            <v>4085.5882521375806</v>
          </cell>
          <cell r="T178">
            <v>4190.5687810780573</v>
          </cell>
          <cell r="U178">
            <v>5241.3801917983455</v>
          </cell>
        </row>
        <row r="179">
          <cell r="D179">
            <v>1399.1758521869476</v>
          </cell>
          <cell r="E179">
            <v>800.70413592938803</v>
          </cell>
          <cell r="F179">
            <v>884.25339405218403</v>
          </cell>
          <cell r="G179">
            <v>825.02054782426762</v>
          </cell>
          <cell r="H179">
            <v>907.18933706037888</v>
          </cell>
          <cell r="I179">
            <v>853.53223850150425</v>
          </cell>
          <cell r="J179">
            <v>885.43913155301368</v>
          </cell>
          <cell r="K179">
            <v>903.90517992236676</v>
          </cell>
          <cell r="L179">
            <v>1024.5021579738188</v>
          </cell>
          <cell r="M179">
            <v>1164.3931559594407</v>
          </cell>
          <cell r="N179">
            <v>1544.2252236307045</v>
          </cell>
          <cell r="O179">
            <v>1693.310138144376</v>
          </cell>
          <cell r="P179">
            <v>1783.4921893030605</v>
          </cell>
          <cell r="Q179">
            <v>1969.6085270935314</v>
          </cell>
          <cell r="R179">
            <v>2144.0609140632077</v>
          </cell>
          <cell r="S179">
            <v>1760.1634799492886</v>
          </cell>
          <cell r="T179">
            <v>1789.740687741418</v>
          </cell>
          <cell r="U179">
            <v>2199.5934809474684</v>
          </cell>
        </row>
      </sheetData>
      <sheetData sheetId="5"/>
      <sheetData sheetId="6">
        <row r="179">
          <cell r="D179">
            <v>600019.10383884888</v>
          </cell>
          <cell r="E179">
            <v>486433.72646657535</v>
          </cell>
          <cell r="F179">
            <v>515460.33089853037</v>
          </cell>
          <cell r="G179">
            <v>418114.46317946317</v>
          </cell>
          <cell r="H179">
            <v>456035.81723017199</v>
          </cell>
          <cell r="I179">
            <v>477311.21296308772</v>
          </cell>
          <cell r="J179">
            <v>467428.23800086416</v>
          </cell>
          <cell r="K179">
            <v>453369.05405815539</v>
          </cell>
          <cell r="L179">
            <v>494394.19415591436</v>
          </cell>
          <cell r="M179">
            <v>487060.13660997554</v>
          </cell>
          <cell r="N179">
            <v>545048.7726133652</v>
          </cell>
          <cell r="O179">
            <v>615520.51331327215</v>
          </cell>
          <cell r="P179">
            <v>617186.66343354131</v>
          </cell>
          <cell r="Q179">
            <v>679642.90377652377</v>
          </cell>
          <cell r="R179">
            <v>776942.07060131826</v>
          </cell>
          <cell r="S179">
            <v>752471.46615417907</v>
          </cell>
          <cell r="T179">
            <v>768391.96397838835</v>
          </cell>
          <cell r="U179">
            <v>787868.0563837284</v>
          </cell>
        </row>
      </sheetData>
      <sheetData sheetId="7"/>
      <sheetData sheetId="8">
        <row r="179">
          <cell r="D179">
            <v>41889.376641812793</v>
          </cell>
          <cell r="E179">
            <v>20187.627290135359</v>
          </cell>
          <cell r="F179">
            <v>19732.586974569833</v>
          </cell>
          <cell r="G179">
            <v>14396.037562922826</v>
          </cell>
          <cell r="H179">
            <v>13060.290583702154</v>
          </cell>
          <cell r="I179">
            <v>10222.090546357289</v>
          </cell>
          <cell r="J179">
            <v>9588.4844512799264</v>
          </cell>
          <cell r="K179">
            <v>9796.8573803213003</v>
          </cell>
          <cell r="L179">
            <v>11994.176266866101</v>
          </cell>
          <cell r="M179">
            <v>13760.477352998463</v>
          </cell>
          <cell r="N179">
            <v>13651.447069980759</v>
          </cell>
          <cell r="O179">
            <v>14530.750246595198</v>
          </cell>
          <cell r="P179">
            <v>14123.527702390877</v>
          </cell>
          <cell r="Q179">
            <v>14563.449577576401</v>
          </cell>
          <cell r="R179">
            <v>18610.069435915924</v>
          </cell>
          <cell r="S179">
            <v>18607.736323664602</v>
          </cell>
          <cell r="T179">
            <v>15082.66392250577</v>
          </cell>
          <cell r="U179">
            <v>16613.282431670868</v>
          </cell>
        </row>
      </sheetData>
      <sheetData sheetId="9"/>
      <sheetData sheetId="10"/>
      <sheetData sheetId="11">
        <row r="179">
          <cell r="D179">
            <v>40449.247045023112</v>
          </cell>
          <cell r="E179">
            <v>20917.794284940574</v>
          </cell>
          <cell r="F179">
            <v>20734.248045513814</v>
          </cell>
          <cell r="G179">
            <v>16256.261396535692</v>
          </cell>
          <cell r="H179">
            <v>13585.503589036476</v>
          </cell>
          <cell r="I179">
            <v>12733.617911674904</v>
          </cell>
          <cell r="J179">
            <v>12996.237359815634</v>
          </cell>
          <cell r="K179">
            <v>13443.069862502638</v>
          </cell>
          <cell r="L179">
            <v>15420.32267521169</v>
          </cell>
          <cell r="M179">
            <v>15931.680555934685</v>
          </cell>
          <cell r="N179">
            <v>18430.50647844706</v>
          </cell>
          <cell r="O179">
            <v>18715.41978112932</v>
          </cell>
          <cell r="P179">
            <v>19449.20244334294</v>
          </cell>
          <cell r="Q179">
            <v>20325.329390592622</v>
          </cell>
          <cell r="R179">
            <v>24531.043769966047</v>
          </cell>
          <cell r="S179">
            <v>24720.320917756522</v>
          </cell>
          <cell r="T179">
            <v>19210.741229526277</v>
          </cell>
          <cell r="U179">
            <v>21112.76674747912</v>
          </cell>
        </row>
      </sheetData>
      <sheetData sheetId="12">
        <row r="179">
          <cell r="D179">
            <v>274893.92338219326</v>
          </cell>
          <cell r="E179">
            <v>178857.5060900971</v>
          </cell>
          <cell r="F179">
            <v>199212.17650468036</v>
          </cell>
          <cell r="G179">
            <v>170829.99705339503</v>
          </cell>
          <cell r="H179">
            <v>180486.36101576893</v>
          </cell>
          <cell r="I179">
            <v>176459.82392216375</v>
          </cell>
          <cell r="J179">
            <v>168973.16221692992</v>
          </cell>
          <cell r="K179">
            <v>169608.68291311161</v>
          </cell>
          <cell r="L179">
            <v>184481.42523190074</v>
          </cell>
          <cell r="M179">
            <v>185125.96300223711</v>
          </cell>
          <cell r="N179">
            <v>216641.5201402427</v>
          </cell>
          <cell r="O179">
            <v>223876.91967338306</v>
          </cell>
          <cell r="P179">
            <v>232119.31618114418</v>
          </cell>
          <cell r="Q179">
            <v>249369.39283096581</v>
          </cell>
          <cell r="R179">
            <v>274813.50074590079</v>
          </cell>
          <cell r="S179">
            <v>260015.48521520791</v>
          </cell>
          <cell r="T179">
            <v>254613.43953001843</v>
          </cell>
          <cell r="U179">
            <v>265055.74066907779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encBran"/>
      <sheetName val="CbCrt"/>
      <sheetName val="CbCstN-1"/>
      <sheetName val="CbIndVol"/>
      <sheetName val="CbIndprix"/>
      <sheetName val="CbVolChain2015"/>
    </sheetNames>
    <sheetDataSet>
      <sheetData sheetId="0"/>
      <sheetData sheetId="1">
        <row r="231">
          <cell r="B231" t="str">
            <v>COD</v>
          </cell>
        </row>
        <row r="828">
          <cell r="D828">
            <v>965264</v>
          </cell>
          <cell r="E828">
            <v>1047004</v>
          </cell>
          <cell r="F828">
            <v>1202857</v>
          </cell>
          <cell r="G828">
            <v>1223577</v>
          </cell>
        </row>
        <row r="863">
          <cell r="D863">
            <v>330327</v>
          </cell>
          <cell r="E863">
            <v>354928</v>
          </cell>
          <cell r="F863">
            <v>407792</v>
          </cell>
          <cell r="G863">
            <v>413294</v>
          </cell>
        </row>
        <row r="874">
          <cell r="D874">
            <v>239531</v>
          </cell>
        </row>
        <row r="875">
          <cell r="D875">
            <v>196258</v>
          </cell>
          <cell r="E875">
            <v>220749</v>
          </cell>
          <cell r="F875">
            <v>258404</v>
          </cell>
          <cell r="G875">
            <v>219008</v>
          </cell>
        </row>
        <row r="876">
          <cell r="D876">
            <v>24370</v>
          </cell>
          <cell r="E876">
            <v>28508</v>
          </cell>
          <cell r="F876">
            <v>25628</v>
          </cell>
          <cell r="G876">
            <v>26463</v>
          </cell>
        </row>
        <row r="877">
          <cell r="D877">
            <v>5516</v>
          </cell>
          <cell r="E877">
            <v>3990</v>
          </cell>
          <cell r="F877">
            <v>3602</v>
          </cell>
          <cell r="G877">
            <v>10594</v>
          </cell>
        </row>
        <row r="878">
          <cell r="D878">
            <v>13387</v>
          </cell>
          <cell r="E878">
            <v>14948</v>
          </cell>
          <cell r="F878">
            <v>22705</v>
          </cell>
          <cell r="G878">
            <v>24898</v>
          </cell>
        </row>
        <row r="879">
          <cell r="D879">
            <v>88071</v>
          </cell>
        </row>
        <row r="880">
          <cell r="D880">
            <v>2711</v>
          </cell>
          <cell r="E880">
            <v>3010</v>
          </cell>
          <cell r="F880">
            <v>3109</v>
          </cell>
          <cell r="G880">
            <v>3283</v>
          </cell>
        </row>
        <row r="881">
          <cell r="D881">
            <v>37474</v>
          </cell>
          <cell r="E881">
            <v>41441</v>
          </cell>
          <cell r="F881">
            <v>46939</v>
          </cell>
          <cell r="G881">
            <v>49833</v>
          </cell>
        </row>
        <row r="882">
          <cell r="D882">
            <v>22882</v>
          </cell>
          <cell r="E882">
            <v>22424</v>
          </cell>
          <cell r="F882">
            <v>22540</v>
          </cell>
          <cell r="G882">
            <v>46969</v>
          </cell>
        </row>
        <row r="883">
          <cell r="D883">
            <v>8582</v>
          </cell>
          <cell r="E883">
            <v>8308</v>
          </cell>
          <cell r="F883">
            <v>9688</v>
          </cell>
          <cell r="G883">
            <v>13897</v>
          </cell>
        </row>
        <row r="884">
          <cell r="D884">
            <v>16422</v>
          </cell>
          <cell r="E884">
            <v>13525</v>
          </cell>
          <cell r="F884">
            <v>17640</v>
          </cell>
          <cell r="G884">
            <v>27335</v>
          </cell>
        </row>
        <row r="885">
          <cell r="D885">
            <v>307335</v>
          </cell>
        </row>
        <row r="886">
          <cell r="D886">
            <v>121840</v>
          </cell>
          <cell r="E886">
            <v>128495</v>
          </cell>
          <cell r="F886">
            <v>146266</v>
          </cell>
          <cell r="G886">
            <v>133980</v>
          </cell>
        </row>
        <row r="887">
          <cell r="D887">
            <v>33802</v>
          </cell>
          <cell r="E887">
            <v>37339</v>
          </cell>
          <cell r="F887">
            <v>39054</v>
          </cell>
          <cell r="G887">
            <v>40929</v>
          </cell>
        </row>
        <row r="888">
          <cell r="D888">
            <v>2486</v>
          </cell>
          <cell r="E888">
            <v>3181</v>
          </cell>
          <cell r="F888">
            <v>2982</v>
          </cell>
          <cell r="G888">
            <v>3564</v>
          </cell>
        </row>
        <row r="889">
          <cell r="D889">
            <v>28999</v>
          </cell>
          <cell r="E889">
            <v>23341</v>
          </cell>
          <cell r="F889">
            <v>24541</v>
          </cell>
          <cell r="G889">
            <v>24582</v>
          </cell>
        </row>
        <row r="890">
          <cell r="D890">
            <v>5394</v>
          </cell>
          <cell r="E890">
            <v>14430</v>
          </cell>
          <cell r="F890">
            <v>18159</v>
          </cell>
          <cell r="G890">
            <v>22036</v>
          </cell>
        </row>
        <row r="891">
          <cell r="D891">
            <v>7817</v>
          </cell>
          <cell r="E891">
            <v>8134</v>
          </cell>
          <cell r="F891">
            <v>8250</v>
          </cell>
          <cell r="G891">
            <v>8507</v>
          </cell>
        </row>
        <row r="892">
          <cell r="D892">
            <v>18441</v>
          </cell>
          <cell r="E892">
            <v>24539</v>
          </cell>
          <cell r="F892">
            <v>31594</v>
          </cell>
          <cell r="G892">
            <v>34697</v>
          </cell>
        </row>
        <row r="893">
          <cell r="D893">
            <v>5884</v>
          </cell>
          <cell r="E893">
            <v>6249</v>
          </cell>
          <cell r="F893">
            <v>5898</v>
          </cell>
          <cell r="G893">
            <v>6191</v>
          </cell>
        </row>
        <row r="894">
          <cell r="D894">
            <v>52807</v>
          </cell>
          <cell r="E894">
            <v>56351</v>
          </cell>
          <cell r="F894">
            <v>70607</v>
          </cell>
          <cell r="G894">
            <v>75200</v>
          </cell>
        </row>
        <row r="895">
          <cell r="D895">
            <v>17016</v>
          </cell>
          <cell r="E895">
            <v>18333</v>
          </cell>
          <cell r="F895">
            <v>21579</v>
          </cell>
          <cell r="G895">
            <v>21448</v>
          </cell>
        </row>
        <row r="896">
          <cell r="D896">
            <v>8735</v>
          </cell>
          <cell r="E896">
            <v>10525</v>
          </cell>
          <cell r="F896">
            <v>11505</v>
          </cell>
          <cell r="G896">
            <v>11368</v>
          </cell>
        </row>
        <row r="897">
          <cell r="D897">
            <v>4114</v>
          </cell>
          <cell r="E897">
            <v>4256</v>
          </cell>
          <cell r="F897">
            <v>4375</v>
          </cell>
          <cell r="G897">
            <v>5501</v>
          </cell>
        </row>
        <row r="898">
          <cell r="D898">
            <v>634937</v>
          </cell>
        </row>
        <row r="899">
          <cell r="D899">
            <v>46366</v>
          </cell>
          <cell r="E899">
            <v>45762</v>
          </cell>
          <cell r="F899">
            <v>58488</v>
          </cell>
          <cell r="G899">
            <v>52955</v>
          </cell>
        </row>
        <row r="900">
          <cell r="D900">
            <v>681303</v>
          </cell>
        </row>
        <row r="903">
          <cell r="D903">
            <v>87393</v>
          </cell>
          <cell r="E903">
            <v>96531</v>
          </cell>
          <cell r="F903">
            <v>123596</v>
          </cell>
          <cell r="G903">
            <v>79472</v>
          </cell>
        </row>
        <row r="933">
          <cell r="D933">
            <v>108654</v>
          </cell>
          <cell r="E933">
            <v>117635</v>
          </cell>
          <cell r="F933">
            <v>121933</v>
          </cell>
          <cell r="G933">
            <v>122792</v>
          </cell>
        </row>
        <row r="938">
          <cell r="D938">
            <v>4587</v>
          </cell>
        </row>
        <row r="1003">
          <cell r="D1003">
            <v>516989</v>
          </cell>
          <cell r="E1003">
            <v>567861</v>
          </cell>
          <cell r="F1003">
            <v>667111</v>
          </cell>
          <cell r="G1003">
            <v>682705</v>
          </cell>
        </row>
        <row r="1046">
          <cell r="D1046">
            <v>55660</v>
          </cell>
          <cell r="E1046">
            <v>52342</v>
          </cell>
          <cell r="F1046">
            <v>64509</v>
          </cell>
          <cell r="G1046">
            <v>57741</v>
          </cell>
        </row>
      </sheetData>
      <sheetData sheetId="2">
        <row r="874">
          <cell r="E874">
            <v>254856</v>
          </cell>
          <cell r="F874">
            <v>279085</v>
          </cell>
          <cell r="G874">
            <v>303374</v>
          </cell>
        </row>
        <row r="875">
          <cell r="E875">
            <v>207729</v>
          </cell>
          <cell r="F875">
            <v>230835</v>
          </cell>
          <cell r="G875">
            <v>244653</v>
          </cell>
        </row>
        <row r="876">
          <cell r="E876">
            <v>27415</v>
          </cell>
          <cell r="F876">
            <v>26303</v>
          </cell>
          <cell r="G876">
            <v>26576</v>
          </cell>
        </row>
        <row r="877">
          <cell r="E877">
            <v>5603</v>
          </cell>
          <cell r="F877">
            <v>3285</v>
          </cell>
          <cell r="G877">
            <v>8522</v>
          </cell>
        </row>
        <row r="878">
          <cell r="E878">
            <v>14109</v>
          </cell>
          <cell r="F878">
            <v>18662</v>
          </cell>
          <cell r="G878">
            <v>23623</v>
          </cell>
        </row>
        <row r="879">
          <cell r="E879">
            <v>88910</v>
          </cell>
          <cell r="F879">
            <v>95465</v>
          </cell>
          <cell r="G879">
            <v>130133</v>
          </cell>
        </row>
        <row r="880">
          <cell r="E880">
            <v>2821</v>
          </cell>
          <cell r="F880">
            <v>3079</v>
          </cell>
          <cell r="G880">
            <v>3207</v>
          </cell>
        </row>
        <row r="881">
          <cell r="E881">
            <v>39884</v>
          </cell>
          <cell r="F881">
            <v>41693</v>
          </cell>
          <cell r="G881">
            <v>49584</v>
          </cell>
        </row>
        <row r="882">
          <cell r="E882">
            <v>23195</v>
          </cell>
          <cell r="F882">
            <v>23551</v>
          </cell>
          <cell r="G882">
            <v>44716</v>
          </cell>
        </row>
        <row r="883">
          <cell r="E883">
            <v>8152</v>
          </cell>
          <cell r="F883">
            <v>8369</v>
          </cell>
          <cell r="G883">
            <v>11837</v>
          </cell>
        </row>
        <row r="884">
          <cell r="E884">
            <v>14858</v>
          </cell>
          <cell r="F884">
            <v>18773</v>
          </cell>
          <cell r="G884">
            <v>20789</v>
          </cell>
        </row>
        <row r="885">
          <cell r="E885">
            <v>328788</v>
          </cell>
          <cell r="F885">
            <v>353303</v>
          </cell>
          <cell r="G885">
            <v>391606</v>
          </cell>
        </row>
        <row r="886">
          <cell r="E886">
            <v>123031</v>
          </cell>
          <cell r="F886">
            <v>131553</v>
          </cell>
          <cell r="G886">
            <v>146011</v>
          </cell>
        </row>
        <row r="887">
          <cell r="E887">
            <v>35911</v>
          </cell>
          <cell r="F887">
            <v>38902</v>
          </cell>
          <cell r="G887">
            <v>40622</v>
          </cell>
        </row>
        <row r="888">
          <cell r="E888">
            <v>3266</v>
          </cell>
          <cell r="F888">
            <v>3537</v>
          </cell>
          <cell r="G888">
            <v>3656</v>
          </cell>
        </row>
        <row r="889">
          <cell r="E889">
            <v>25494</v>
          </cell>
          <cell r="F889">
            <v>24673</v>
          </cell>
          <cell r="G889">
            <v>23813</v>
          </cell>
        </row>
        <row r="890">
          <cell r="E890">
            <v>14408</v>
          </cell>
          <cell r="F890">
            <v>17106</v>
          </cell>
          <cell r="G890">
            <v>21841</v>
          </cell>
        </row>
        <row r="891">
          <cell r="E891">
            <v>8055</v>
          </cell>
          <cell r="F891">
            <v>8291</v>
          </cell>
          <cell r="G891">
            <v>8482</v>
          </cell>
        </row>
        <row r="892">
          <cell r="E892">
            <v>24063</v>
          </cell>
          <cell r="F892">
            <v>31177</v>
          </cell>
          <cell r="G892">
            <v>34183</v>
          </cell>
        </row>
        <row r="893">
          <cell r="E893">
            <v>6129</v>
          </cell>
          <cell r="F893">
            <v>5817</v>
          </cell>
          <cell r="G893">
            <v>6088</v>
          </cell>
        </row>
        <row r="894">
          <cell r="E894">
            <v>55522</v>
          </cell>
          <cell r="F894">
            <v>56721</v>
          </cell>
          <cell r="G894">
            <v>66705</v>
          </cell>
        </row>
        <row r="895">
          <cell r="E895">
            <v>18290</v>
          </cell>
          <cell r="F895">
            <v>19948</v>
          </cell>
          <cell r="G895">
            <v>23620</v>
          </cell>
        </row>
        <row r="896">
          <cell r="E896">
            <v>10427</v>
          </cell>
          <cell r="F896">
            <v>11246</v>
          </cell>
          <cell r="G896">
            <v>11154</v>
          </cell>
        </row>
        <row r="897">
          <cell r="E897">
            <v>4192</v>
          </cell>
          <cell r="F897">
            <v>4332</v>
          </cell>
          <cell r="G897">
            <v>5431</v>
          </cell>
        </row>
        <row r="898">
          <cell r="E898">
            <v>672554</v>
          </cell>
          <cell r="F898">
            <v>727853</v>
          </cell>
          <cell r="G898">
            <v>825113</v>
          </cell>
        </row>
        <row r="899">
          <cell r="E899">
            <v>44903</v>
          </cell>
          <cell r="F899">
            <v>45320</v>
          </cell>
          <cell r="G899">
            <v>60546</v>
          </cell>
        </row>
        <row r="900">
          <cell r="E900">
            <v>717457</v>
          </cell>
          <cell r="F900">
            <v>773173</v>
          </cell>
          <cell r="G900">
            <v>885659</v>
          </cell>
        </row>
        <row r="903">
          <cell r="E903">
            <v>93038</v>
          </cell>
          <cell r="F903">
            <v>99853</v>
          </cell>
          <cell r="G903">
            <v>104721</v>
          </cell>
        </row>
        <row r="909">
          <cell r="D909">
            <v>0</v>
          </cell>
        </row>
        <row r="910">
          <cell r="D910">
            <v>0</v>
          </cell>
        </row>
        <row r="911">
          <cell r="D911">
            <v>0</v>
          </cell>
        </row>
        <row r="912">
          <cell r="D912">
            <v>0</v>
          </cell>
        </row>
        <row r="913">
          <cell r="D913">
            <v>0</v>
          </cell>
        </row>
        <row r="914">
          <cell r="D914">
            <v>0</v>
          </cell>
        </row>
        <row r="915">
          <cell r="D915">
            <v>0</v>
          </cell>
        </row>
        <row r="916">
          <cell r="D916">
            <v>0</v>
          </cell>
        </row>
        <row r="917">
          <cell r="D917">
            <v>0</v>
          </cell>
        </row>
        <row r="918">
          <cell r="D918">
            <v>0</v>
          </cell>
        </row>
        <row r="919">
          <cell r="D919">
            <v>0</v>
          </cell>
        </row>
        <row r="920">
          <cell r="D920">
            <v>0</v>
          </cell>
        </row>
        <row r="921">
          <cell r="D921">
            <v>0</v>
          </cell>
        </row>
        <row r="922">
          <cell r="D922">
            <v>0</v>
          </cell>
        </row>
        <row r="923">
          <cell r="D923">
            <v>0</v>
          </cell>
        </row>
        <row r="924">
          <cell r="D924">
            <v>0</v>
          </cell>
        </row>
        <row r="925">
          <cell r="D925">
            <v>0</v>
          </cell>
        </row>
        <row r="926">
          <cell r="D926">
            <v>0</v>
          </cell>
        </row>
        <row r="927">
          <cell r="D927">
            <v>0</v>
          </cell>
        </row>
        <row r="928">
          <cell r="D928">
            <v>0</v>
          </cell>
        </row>
        <row r="929">
          <cell r="D929">
            <v>0</v>
          </cell>
        </row>
        <row r="930">
          <cell r="D930">
            <v>0</v>
          </cell>
        </row>
        <row r="931">
          <cell r="D931">
            <v>0</v>
          </cell>
        </row>
        <row r="932">
          <cell r="D932">
            <v>0</v>
          </cell>
        </row>
        <row r="933">
          <cell r="D933">
            <v>0</v>
          </cell>
        </row>
        <row r="934">
          <cell r="D934">
            <v>0</v>
          </cell>
        </row>
        <row r="935">
          <cell r="D935">
            <v>0</v>
          </cell>
        </row>
        <row r="1003">
          <cell r="E1003">
            <v>552006</v>
          </cell>
          <cell r="F1003">
            <v>603189</v>
          </cell>
        </row>
      </sheetData>
      <sheetData sheetId="3"/>
      <sheetData sheetId="4"/>
      <sheetData sheetId="5">
        <row r="828">
          <cell r="D828">
            <v>965264</v>
          </cell>
          <cell r="E828">
            <v>1024633.9999999999</v>
          </cell>
          <cell r="F828">
            <v>1098363.3276109737</v>
          </cell>
          <cell r="G828">
            <v>1146283.4121012301</v>
          </cell>
        </row>
        <row r="863">
          <cell r="D863">
            <v>330327</v>
          </cell>
          <cell r="E863">
            <v>352080</v>
          </cell>
          <cell r="F863">
            <v>391324.54807735654</v>
          </cell>
          <cell r="G863">
            <v>412849.7396895588</v>
          </cell>
        </row>
        <row r="874">
          <cell r="D874">
            <v>239531</v>
          </cell>
          <cell r="E874">
            <v>254856</v>
          </cell>
          <cell r="F874">
            <v>265204.37278845615</v>
          </cell>
          <cell r="G874">
            <v>259252.33821828742</v>
          </cell>
        </row>
        <row r="875">
          <cell r="D875">
            <v>196258</v>
          </cell>
          <cell r="E875">
            <v>207729</v>
          </cell>
          <cell r="F875">
            <v>217220.11748637591</v>
          </cell>
          <cell r="G875">
            <v>205660.7227573657</v>
          </cell>
        </row>
        <row r="876">
          <cell r="D876">
            <v>24370</v>
          </cell>
          <cell r="E876">
            <v>27414.999999999996</v>
          </cell>
          <cell r="F876">
            <v>25294.539953697204</v>
          </cell>
          <cell r="G876">
            <v>26230.205002710194</v>
          </cell>
        </row>
        <row r="877">
          <cell r="D877">
            <v>5516</v>
          </cell>
          <cell r="E877">
            <v>5603</v>
          </cell>
          <cell r="F877">
            <v>4612.9962406015038</v>
          </cell>
          <cell r="G877">
            <v>10913.923920712386</v>
          </cell>
        </row>
        <row r="878">
          <cell r="D878">
            <v>13387</v>
          </cell>
          <cell r="E878">
            <v>14109</v>
          </cell>
          <cell r="F878">
            <v>17614.540941932031</v>
          </cell>
          <cell r="G878">
            <v>18326.725420447496</v>
          </cell>
        </row>
        <row r="879">
          <cell r="D879">
            <v>88071</v>
          </cell>
          <cell r="E879">
            <v>88910.000000000015</v>
          </cell>
          <cell r="F879">
            <v>95682.386594219264</v>
          </cell>
          <cell r="G879">
            <v>124619.04014037328</v>
          </cell>
        </row>
        <row r="880">
          <cell r="D880">
            <v>2711</v>
          </cell>
          <cell r="E880">
            <v>2821</v>
          </cell>
          <cell r="F880">
            <v>2885.6674418604648</v>
          </cell>
          <cell r="G880">
            <v>2976.6276893041208</v>
          </cell>
        </row>
        <row r="881">
          <cell r="D881">
            <v>37474</v>
          </cell>
          <cell r="E881">
            <v>39884</v>
          </cell>
          <cell r="F881">
            <v>40126.531985232017</v>
          </cell>
          <cell r="G881">
            <v>42387.651248551192</v>
          </cell>
        </row>
        <row r="882">
          <cell r="D882">
            <v>22882</v>
          </cell>
          <cell r="E882">
            <v>23195</v>
          </cell>
          <cell r="F882">
            <v>24360.749420264001</v>
          </cell>
          <cell r="G882">
            <v>48328.095433741124</v>
          </cell>
        </row>
        <row r="883">
          <cell r="D883">
            <v>8582</v>
          </cell>
          <cell r="E883">
            <v>8152</v>
          </cell>
          <cell r="F883">
            <v>8211.8545979778519</v>
          </cell>
          <cell r="G883">
            <v>10033.414830332766</v>
          </cell>
        </row>
        <row r="884">
          <cell r="D884">
            <v>16422</v>
          </cell>
          <cell r="E884">
            <v>14858</v>
          </cell>
          <cell r="F884">
            <v>20623.233567467651</v>
          </cell>
          <cell r="G884">
            <v>24304.784729823412</v>
          </cell>
        </row>
        <row r="885">
          <cell r="D885">
            <v>307335</v>
          </cell>
          <cell r="E885">
            <v>328788</v>
          </cell>
          <cell r="F885">
            <v>346572.62596927554</v>
          </cell>
          <cell r="G885">
            <v>352693.32856558851</v>
          </cell>
        </row>
        <row r="886">
          <cell r="D886">
            <v>121840</v>
          </cell>
          <cell r="E886">
            <v>123030.99999999999</v>
          </cell>
          <cell r="F886">
            <v>125958.96449667301</v>
          </cell>
          <cell r="G886">
            <v>125739.36776232155</v>
          </cell>
        </row>
        <row r="887">
          <cell r="D887">
            <v>33802</v>
          </cell>
          <cell r="E887">
            <v>35911</v>
          </cell>
          <cell r="F887">
            <v>37414.224323093818</v>
          </cell>
          <cell r="G887">
            <v>38916.388089637861</v>
          </cell>
        </row>
        <row r="888">
          <cell r="D888">
            <v>2486</v>
          </cell>
          <cell r="E888">
            <v>3266</v>
          </cell>
          <cell r="F888">
            <v>3631.5127318453319</v>
          </cell>
          <cell r="G888">
            <v>4452.3174203978988</v>
          </cell>
        </row>
        <row r="889">
          <cell r="D889">
            <v>28999</v>
          </cell>
          <cell r="E889">
            <v>25494</v>
          </cell>
          <cell r="F889">
            <v>26948.86517287177</v>
          </cell>
          <cell r="G889">
            <v>26149.43671250542</v>
          </cell>
        </row>
        <row r="890">
          <cell r="D890">
            <v>5394</v>
          </cell>
          <cell r="E890">
            <v>14408</v>
          </cell>
          <cell r="F890">
            <v>17079.920166320164</v>
          </cell>
          <cell r="G890">
            <v>20543.121116394002</v>
          </cell>
        </row>
        <row r="891">
          <cell r="D891">
            <v>7817</v>
          </cell>
          <cell r="E891">
            <v>8055</v>
          </cell>
          <cell r="F891">
            <v>8210.4751659700032</v>
          </cell>
          <cell r="G891">
            <v>8441.3636797281906</v>
          </cell>
        </row>
        <row r="892">
          <cell r="D892">
            <v>18441</v>
          </cell>
          <cell r="E892">
            <v>24063</v>
          </cell>
          <cell r="F892">
            <v>30572.238110762461</v>
          </cell>
          <cell r="G892">
            <v>33077.508873209888</v>
          </cell>
        </row>
        <row r="893">
          <cell r="D893">
            <v>5884</v>
          </cell>
          <cell r="E893">
            <v>6128.9999999999991</v>
          </cell>
          <cell r="F893">
            <v>5705.2957273163693</v>
          </cell>
          <cell r="G893">
            <v>5889.0878921502299</v>
          </cell>
        </row>
        <row r="894">
          <cell r="D894">
            <v>52807</v>
          </cell>
          <cell r="E894">
            <v>55522</v>
          </cell>
          <cell r="F894">
            <v>55886.556795797762</v>
          </cell>
          <cell r="G894">
            <v>52798.062105225967</v>
          </cell>
        </row>
        <row r="895">
          <cell r="D895">
            <v>17016</v>
          </cell>
          <cell r="E895">
            <v>18290</v>
          </cell>
          <cell r="F895">
            <v>19901.212022036765</v>
          </cell>
          <cell r="G895">
            <v>21783.522311530116</v>
          </cell>
        </row>
        <row r="896">
          <cell r="D896">
            <v>8735</v>
          </cell>
          <cell r="E896">
            <v>10427</v>
          </cell>
          <cell r="F896">
            <v>11141.286650831353</v>
          </cell>
          <cell r="G896">
            <v>10801.382990297516</v>
          </cell>
        </row>
        <row r="897">
          <cell r="D897">
            <v>4114</v>
          </cell>
          <cell r="E897">
            <v>4192</v>
          </cell>
          <cell r="F897">
            <v>4266.8571428571422</v>
          </cell>
          <cell r="G897">
            <v>5296.7545469387751</v>
          </cell>
        </row>
        <row r="898">
          <cell r="D898">
            <v>634937</v>
          </cell>
          <cell r="E898">
            <v>672554</v>
          </cell>
          <cell r="F898">
            <v>707321.80650968966</v>
          </cell>
          <cell r="G898">
            <v>734053.7160290411</v>
          </cell>
        </row>
        <row r="899">
          <cell r="D899">
            <v>46366</v>
          </cell>
          <cell r="E899">
            <v>44903</v>
          </cell>
          <cell r="F899">
            <v>44469.296796468683</v>
          </cell>
          <cell r="G899">
            <v>46034.024822852429</v>
          </cell>
        </row>
        <row r="900">
          <cell r="D900">
            <v>681303</v>
          </cell>
          <cell r="E900">
            <v>717457</v>
          </cell>
          <cell r="F900">
            <v>751815.95561762876</v>
          </cell>
          <cell r="G900">
            <v>780095.16390470602</v>
          </cell>
        </row>
        <row r="903">
          <cell r="D903">
            <v>87393</v>
          </cell>
          <cell r="E903">
            <v>93037.999999999985</v>
          </cell>
          <cell r="F903">
            <v>96239.792543328047</v>
          </cell>
          <cell r="G903">
            <v>81542.503923507684</v>
          </cell>
        </row>
        <row r="933">
          <cell r="D933">
            <v>108654</v>
          </cell>
          <cell r="E933">
            <v>114121.99999999999</v>
          </cell>
          <cell r="F933">
            <v>115254.14922429548</v>
          </cell>
        </row>
        <row r="1003">
          <cell r="D1003">
            <v>516989</v>
          </cell>
        </row>
        <row r="1046">
          <cell r="D1046">
            <v>55660</v>
          </cell>
          <cell r="E1046">
            <v>51329</v>
          </cell>
          <cell r="F1046">
            <v>50191.450040120748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icop2018"/>
      <sheetName val="AutresNomenc"/>
      <sheetName val="NomencBran"/>
      <sheetName val="Tpub_Offre"/>
      <sheetName val="Tpub_Demande"/>
      <sheetName val="VA_Branche"/>
      <sheetName val="Production"/>
      <sheetName val="Importations"/>
      <sheetName val="ImpotsImports"/>
      <sheetName val="MargesTransp"/>
      <sheetName val="MargesCommerce"/>
      <sheetName val="IPRO"/>
      <sheetName val="Ci"/>
      <sheetName val="CfMarchMén"/>
      <sheetName val="AutoConso"/>
      <sheetName val="CfNmarchAPU"/>
      <sheetName val="CfNmarchISBL"/>
      <sheetName val="FBCF"/>
      <sheetName val="vs"/>
      <sheetName val="Export"/>
    </sheetNames>
    <sheetDataSet>
      <sheetData sheetId="0"/>
      <sheetData sheetId="1"/>
      <sheetData sheetId="2"/>
      <sheetData sheetId="3">
        <row r="4">
          <cell r="D4">
            <v>160339.086081113</v>
          </cell>
          <cell r="E4">
            <v>141102.17941611534</v>
          </cell>
          <cell r="F4">
            <v>159430.65056748266</v>
          </cell>
          <cell r="G4">
            <v>151276.54624221806</v>
          </cell>
          <cell r="H4">
            <v>156278.52034614023</v>
          </cell>
          <cell r="I4">
            <v>156593.83588219265</v>
          </cell>
          <cell r="J4">
            <v>163067.07975502277</v>
          </cell>
          <cell r="K4">
            <v>165011.591564142</v>
          </cell>
          <cell r="L4">
            <v>191673.83739110461</v>
          </cell>
          <cell r="M4">
            <v>191784.19570437018</v>
          </cell>
          <cell r="N4">
            <v>192085.65417622548</v>
          </cell>
          <cell r="O4">
            <v>203034.40224552903</v>
          </cell>
          <cell r="P4">
            <v>212349.6403470326</v>
          </cell>
          <cell r="Q4">
            <v>217533.32993924775</v>
          </cell>
          <cell r="R4">
            <v>234867.09619603379</v>
          </cell>
          <cell r="S4">
            <v>234395.4131088329</v>
          </cell>
          <cell r="T4">
            <v>245636.21053995899</v>
          </cell>
          <cell r="U4">
            <v>224985.37613176429</v>
          </cell>
        </row>
        <row r="5">
          <cell r="D5">
            <v>118017.51689386008</v>
          </cell>
          <cell r="E5">
            <v>115713.50324700843</v>
          </cell>
          <cell r="F5">
            <v>129992.14581916148</v>
          </cell>
          <cell r="G5">
            <v>120618.11558281395</v>
          </cell>
          <cell r="H5">
            <v>124192.13354546315</v>
          </cell>
          <cell r="I5">
            <v>122062.88387099933</v>
          </cell>
          <cell r="J5">
            <v>127806.62086731616</v>
          </cell>
          <cell r="K5">
            <v>130667.94074810069</v>
          </cell>
          <cell r="L5">
            <v>153669.8282852729</v>
          </cell>
          <cell r="M5">
            <v>152468.5582443382</v>
          </cell>
          <cell r="N5">
            <v>154399.66135170418</v>
          </cell>
          <cell r="O5">
            <v>164914.55440044031</v>
          </cell>
          <cell r="P5">
            <v>176948.71289824988</v>
          </cell>
          <cell r="Q5">
            <v>180803.53077190794</v>
          </cell>
          <cell r="R5">
            <v>196279.94938315902</v>
          </cell>
          <cell r="S5">
            <v>195966.90891368722</v>
          </cell>
          <cell r="T5">
            <v>202274.51161869976</v>
          </cell>
          <cell r="U5">
            <v>178913.74072427733</v>
          </cell>
        </row>
        <row r="6">
          <cell r="D6">
            <v>13500.183779898427</v>
          </cell>
          <cell r="E6">
            <v>13307.656655189248</v>
          </cell>
          <cell r="F6">
            <v>14675.175412399847</v>
          </cell>
          <cell r="G6">
            <v>14941.852386441333</v>
          </cell>
          <cell r="H6">
            <v>15249.198093515699</v>
          </cell>
          <cell r="I6">
            <v>15723.908829196122</v>
          </cell>
          <cell r="J6">
            <v>15787.700138847609</v>
          </cell>
          <cell r="K6">
            <v>16563.143940261732</v>
          </cell>
          <cell r="L6">
            <v>17399.340324537083</v>
          </cell>
          <cell r="M6">
            <v>17816.303391276575</v>
          </cell>
          <cell r="N6">
            <v>18087.752016458991</v>
          </cell>
          <cell r="O6">
            <v>19502.480370852871</v>
          </cell>
          <cell r="P6">
            <v>19559.100479523302</v>
          </cell>
          <cell r="Q6">
            <v>20080.681780230963</v>
          </cell>
          <cell r="R6">
            <v>21592.411815633739</v>
          </cell>
          <cell r="S6">
            <v>21792.99574396457</v>
          </cell>
          <cell r="T6">
            <v>22959.178483593674</v>
          </cell>
          <cell r="U6">
            <v>23839.342364734635</v>
          </cell>
        </row>
        <row r="7">
          <cell r="D7">
            <v>2809.13041249855</v>
          </cell>
          <cell r="E7">
            <v>2157.598818768176</v>
          </cell>
          <cell r="F7">
            <v>2229.6670037923341</v>
          </cell>
          <cell r="G7">
            <v>2351.6244326066062</v>
          </cell>
          <cell r="H7">
            <v>2741.491956910912</v>
          </cell>
          <cell r="I7">
            <v>3156.6459652208259</v>
          </cell>
          <cell r="J7">
            <v>2992.1220621926641</v>
          </cell>
          <cell r="K7">
            <v>3133.9791447891034</v>
          </cell>
          <cell r="L7">
            <v>3419.1734861129235</v>
          </cell>
          <cell r="M7">
            <v>3606.7441690238852</v>
          </cell>
          <cell r="N7">
            <v>3497.1951680672182</v>
          </cell>
          <cell r="O7">
            <v>3727.207350064306</v>
          </cell>
          <cell r="P7">
            <v>3924.3649311981071</v>
          </cell>
          <cell r="Q7">
            <v>4176.633359824551</v>
          </cell>
          <cell r="R7">
            <v>4252.6379659203276</v>
          </cell>
          <cell r="S7">
            <v>4196.7066507750178</v>
          </cell>
          <cell r="T7">
            <v>7560.3737342737868</v>
          </cell>
          <cell r="U7">
            <v>8754.0252999988879</v>
          </cell>
        </row>
        <row r="8">
          <cell r="D8">
            <v>26012.254994855932</v>
          </cell>
          <cell r="E8">
            <v>9923.4206951494816</v>
          </cell>
          <cell r="F8">
            <v>12533.662332129008</v>
          </cell>
          <cell r="G8">
            <v>13364.953840356184</v>
          </cell>
          <cell r="H8">
            <v>14095.696750250474</v>
          </cell>
          <cell r="I8">
            <v>15650.397216776397</v>
          </cell>
          <cell r="J8">
            <v>16480.636686666301</v>
          </cell>
          <cell r="K8">
            <v>14646.527730990474</v>
          </cell>
          <cell r="L8">
            <v>17185.495295181696</v>
          </cell>
          <cell r="M8">
            <v>17892.589899731538</v>
          </cell>
          <cell r="N8">
            <v>16101.0456399951</v>
          </cell>
          <cell r="O8">
            <v>14890.160124171543</v>
          </cell>
          <cell r="P8">
            <v>11917.462038061316</v>
          </cell>
          <cell r="Q8">
            <v>12472.484027284321</v>
          </cell>
          <cell r="R8">
            <v>12742.097031320704</v>
          </cell>
          <cell r="S8">
            <v>12438.801800406089</v>
          </cell>
          <cell r="T8">
            <v>12842.14670339178</v>
          </cell>
          <cell r="U8">
            <v>13478.267742753458</v>
          </cell>
        </row>
        <row r="9">
          <cell r="D9">
            <v>72100.570399496137</v>
          </cell>
          <cell r="E9">
            <v>42491.75690127907</v>
          </cell>
          <cell r="F9">
            <v>49637.454171502985</v>
          </cell>
          <cell r="G9">
            <v>45495.847239862152</v>
          </cell>
          <cell r="H9">
            <v>53321.905109642714</v>
          </cell>
          <cell r="I9">
            <v>78423.983475257701</v>
          </cell>
          <cell r="J9">
            <v>82645.348030869238</v>
          </cell>
          <cell r="K9">
            <v>66533.928123671663</v>
          </cell>
          <cell r="L9">
            <v>68432.0975549672</v>
          </cell>
          <cell r="M9">
            <v>69291.490908462001</v>
          </cell>
          <cell r="N9">
            <v>71873.938926892006</v>
          </cell>
          <cell r="O9">
            <v>69106.004442310834</v>
          </cell>
          <cell r="P9">
            <v>74138.199022061497</v>
          </cell>
          <cell r="Q9">
            <v>83619.945007524468</v>
          </cell>
          <cell r="R9">
            <v>78221.891967023752</v>
          </cell>
          <cell r="S9">
            <v>75784.245777213815</v>
          </cell>
          <cell r="T9">
            <v>84763.117463724717</v>
          </cell>
          <cell r="U9">
            <v>93937.974425849738</v>
          </cell>
        </row>
        <row r="10">
          <cell r="D10">
            <v>3114.2018642446073</v>
          </cell>
          <cell r="E10">
            <v>429.2936894828332</v>
          </cell>
          <cell r="F10">
            <v>292.1370045904539</v>
          </cell>
          <cell r="G10">
            <v>447.53787022057963</v>
          </cell>
          <cell r="H10">
            <v>1450.3979453859672</v>
          </cell>
          <cell r="I10">
            <v>3576.5266246870151</v>
          </cell>
          <cell r="J10">
            <v>4155.7823599521289</v>
          </cell>
          <cell r="K10">
            <v>2606.8306927569338</v>
          </cell>
          <cell r="L10">
            <v>1949.2675461453503</v>
          </cell>
          <cell r="M10">
            <v>1666.0021941639848</v>
          </cell>
          <cell r="N10">
            <v>3213.522039221808</v>
          </cell>
          <cell r="O10">
            <v>2134.1432557164412</v>
          </cell>
          <cell r="P10">
            <v>2316.075395876589</v>
          </cell>
          <cell r="Q10">
            <v>3330.2908473095831</v>
          </cell>
          <cell r="R10">
            <v>1757.3718443278376</v>
          </cell>
          <cell r="S10">
            <v>1901.947370527269</v>
          </cell>
          <cell r="T10">
            <v>3171.0658456209003</v>
          </cell>
          <cell r="U10">
            <v>3575.8128839436195</v>
          </cell>
        </row>
        <row r="11">
          <cell r="D11">
            <v>20658.426468585803</v>
          </cell>
          <cell r="E11">
            <v>18246.03406647293</v>
          </cell>
          <cell r="F11">
            <v>23451.491781242508</v>
          </cell>
          <cell r="G11">
            <v>23064.020913924891</v>
          </cell>
          <cell r="H11">
            <v>21017.945609026439</v>
          </cell>
          <cell r="I11">
            <v>24097.39451483998</v>
          </cell>
          <cell r="J11">
            <v>24318.719313944268</v>
          </cell>
          <cell r="K11">
            <v>23610.156911742572</v>
          </cell>
          <cell r="L11">
            <v>28761.139442039293</v>
          </cell>
          <cell r="M11">
            <v>29447.778577039167</v>
          </cell>
          <cell r="N11">
            <v>24060.397850145775</v>
          </cell>
          <cell r="O11">
            <v>27445.28765171154</v>
          </cell>
          <cell r="P11">
            <v>28117.622050363767</v>
          </cell>
          <cell r="Q11">
            <v>29741.263411193984</v>
          </cell>
          <cell r="R11">
            <v>32095.583126478112</v>
          </cell>
          <cell r="S11">
            <v>31443.183654587065</v>
          </cell>
          <cell r="T11">
            <v>34455.273850068952</v>
          </cell>
          <cell r="U11">
            <v>37318.688858671201</v>
          </cell>
        </row>
        <row r="12">
          <cell r="D12">
            <v>22101.334993301771</v>
          </cell>
          <cell r="E12">
            <v>17512.139405871007</v>
          </cell>
          <cell r="F12">
            <v>21243.622970622167</v>
          </cell>
          <cell r="G12">
            <v>16526.765750717248</v>
          </cell>
          <cell r="H12">
            <v>18877.315557839665</v>
          </cell>
          <cell r="I12">
            <v>21433.036212072257</v>
          </cell>
          <cell r="J12">
            <v>22159.60564414454</v>
          </cell>
          <cell r="K12">
            <v>23145.23210959871</v>
          </cell>
          <cell r="L12">
            <v>23758.788249711783</v>
          </cell>
          <cell r="M12">
            <v>24876.902172746682</v>
          </cell>
          <cell r="N12">
            <v>24147.332945396862</v>
          </cell>
          <cell r="O12">
            <v>24410.214190612951</v>
          </cell>
          <cell r="P12">
            <v>26431.906687507657</v>
          </cell>
          <cell r="Q12">
            <v>25755.885198914653</v>
          </cell>
          <cell r="R12">
            <v>26608.98039430724</v>
          </cell>
          <cell r="S12">
            <v>24570.874288131978</v>
          </cell>
          <cell r="T12">
            <v>21828.755626082577</v>
          </cell>
          <cell r="U12">
            <v>22412.656070155252</v>
          </cell>
        </row>
        <row r="13">
          <cell r="D13">
            <v>6043.1611680598617</v>
          </cell>
          <cell r="E13">
            <v>3408.9420269469556</v>
          </cell>
          <cell r="F13">
            <v>2516.8382514625077</v>
          </cell>
          <cell r="G13">
            <v>2449.8514589916426</v>
          </cell>
          <cell r="H13">
            <v>2606.4435283534849</v>
          </cell>
          <cell r="I13">
            <v>3419.7416714698224</v>
          </cell>
          <cell r="J13">
            <v>3042.9409988608295</v>
          </cell>
          <cell r="K13">
            <v>3190.2225852395668</v>
          </cell>
          <cell r="L13">
            <v>3739.3472458694032</v>
          </cell>
          <cell r="M13">
            <v>3441.8856291217985</v>
          </cell>
          <cell r="N13">
            <v>2836.4564772334738</v>
          </cell>
          <cell r="O13">
            <v>3864.6119857786839</v>
          </cell>
          <cell r="P13">
            <v>4139.5284273530051</v>
          </cell>
          <cell r="Q13">
            <v>5807.1255948718572</v>
          </cell>
          <cell r="R13">
            <v>7645.191285472114</v>
          </cell>
          <cell r="S13">
            <v>6593.0732341112598</v>
          </cell>
          <cell r="T13">
            <v>5849.9311731782327</v>
          </cell>
          <cell r="U13">
            <v>8382.1119239318814</v>
          </cell>
        </row>
        <row r="14">
          <cell r="D14">
            <v>20183.445905304096</v>
          </cell>
          <cell r="E14">
            <v>2895.3477125053387</v>
          </cell>
          <cell r="F14">
            <v>2133.3641635853492</v>
          </cell>
          <cell r="G14">
            <v>3007.6712460077874</v>
          </cell>
          <cell r="H14">
            <v>9369.8024690371494</v>
          </cell>
          <cell r="I14">
            <v>25897.284452188636</v>
          </cell>
          <cell r="J14">
            <v>28968.299713967477</v>
          </cell>
          <cell r="K14">
            <v>13981.485824333886</v>
          </cell>
          <cell r="L14">
            <v>10223.555071201372</v>
          </cell>
          <cell r="M14">
            <v>9858.9223353903726</v>
          </cell>
          <cell r="N14">
            <v>17616.229614894095</v>
          </cell>
          <cell r="O14">
            <v>11251.747358491222</v>
          </cell>
          <cell r="P14">
            <v>13133.066460960479</v>
          </cell>
          <cell r="Q14">
            <v>18985.379955234384</v>
          </cell>
          <cell r="R14">
            <v>10114.765316438456</v>
          </cell>
          <cell r="S14">
            <v>11275.167229856237</v>
          </cell>
          <cell r="T14">
            <v>19458.090968774042</v>
          </cell>
          <cell r="U14">
            <v>22248.70468914778</v>
          </cell>
        </row>
        <row r="15">
          <cell r="D15">
            <v>180839.85985485307</v>
          </cell>
          <cell r="E15">
            <v>147376.11597658251</v>
          </cell>
          <cell r="F15">
            <v>176777.41896867665</v>
          </cell>
          <cell r="G15">
            <v>184531.83098136514</v>
          </cell>
          <cell r="H15">
            <v>193911.95795842758</v>
          </cell>
          <cell r="I15">
            <v>189857.6024429634</v>
          </cell>
          <cell r="J15">
            <v>179073.49594862945</v>
          </cell>
          <cell r="K15">
            <v>195223.89285318457</v>
          </cell>
          <cell r="L15">
            <v>193862.71313432319</v>
          </cell>
          <cell r="M15">
            <v>203251.58308153204</v>
          </cell>
          <cell r="N15">
            <v>210490.16242018255</v>
          </cell>
          <cell r="O15">
            <v>223844.27327444553</v>
          </cell>
          <cell r="P15">
            <v>221950.10922514054</v>
          </cell>
          <cell r="Q15">
            <v>238168.76773920402</v>
          </cell>
          <cell r="R15">
            <v>265655.0599516154</v>
          </cell>
          <cell r="S15">
            <v>258096.84099358815</v>
          </cell>
          <cell r="T15">
            <v>267038.5739909063</v>
          </cell>
          <cell r="U15">
            <v>281904.50935116463</v>
          </cell>
        </row>
        <row r="16">
          <cell r="D16">
            <v>87699.394901447464</v>
          </cell>
          <cell r="E16">
            <v>61026.480530005123</v>
          </cell>
          <cell r="F16">
            <v>74959.444477797239</v>
          </cell>
          <cell r="G16">
            <v>83606.528175298925</v>
          </cell>
          <cell r="H16">
            <v>90205.505639889452</v>
          </cell>
          <cell r="I16">
            <v>79379.052384591778</v>
          </cell>
          <cell r="J16">
            <v>71783.975068609478</v>
          </cell>
          <cell r="K16">
            <v>83067.842119659806</v>
          </cell>
          <cell r="L16">
            <v>72474.474480741948</v>
          </cell>
          <cell r="M16">
            <v>81656.439926026738</v>
          </cell>
          <cell r="N16">
            <v>86718.273859024164</v>
          </cell>
          <cell r="O16">
            <v>93155.030052849892</v>
          </cell>
          <cell r="P16">
            <v>88338.335026549816</v>
          </cell>
          <cell r="Q16">
            <v>89106.650605522038</v>
          </cell>
          <cell r="R16">
            <v>97818.215166287162</v>
          </cell>
          <cell r="S16">
            <v>107134.4513828504</v>
          </cell>
          <cell r="T16">
            <v>108411.51422222736</v>
          </cell>
          <cell r="U16">
            <v>107467.16273071882</v>
          </cell>
        </row>
        <row r="17">
          <cell r="D17">
            <v>21763.854063998333</v>
          </cell>
          <cell r="E17">
            <v>20131.349960662094</v>
          </cell>
          <cell r="F17">
            <v>25970.19797785614</v>
          </cell>
          <cell r="G17">
            <v>23505.15655954734</v>
          </cell>
          <cell r="H17">
            <v>21825.299973411085</v>
          </cell>
          <cell r="I17">
            <v>22947.023666500882</v>
          </cell>
          <cell r="J17">
            <v>23270.633409279701</v>
          </cell>
          <cell r="K17">
            <v>22907.192182634994</v>
          </cell>
          <cell r="L17">
            <v>21350.753338356219</v>
          </cell>
          <cell r="M17">
            <v>20255.221576625492</v>
          </cell>
          <cell r="N17">
            <v>22329.272314207003</v>
          </cell>
          <cell r="O17">
            <v>26110.689547502439</v>
          </cell>
          <cell r="P17">
            <v>23121.281278151797</v>
          </cell>
          <cell r="Q17">
            <v>26040.071014374895</v>
          </cell>
          <cell r="R17">
            <v>29016.496363108698</v>
          </cell>
          <cell r="S17">
            <v>27498.642525485488</v>
          </cell>
          <cell r="T17">
            <v>27782.340027447321</v>
          </cell>
          <cell r="U17">
            <v>27792.834827485822</v>
          </cell>
        </row>
        <row r="18">
          <cell r="D18">
            <v>2693.1552227237917</v>
          </cell>
          <cell r="E18">
            <v>1659.3766657323486</v>
          </cell>
          <cell r="F18">
            <v>2394.0718828904028</v>
          </cell>
          <cell r="G18">
            <v>3305.6467751836499</v>
          </cell>
          <cell r="H18">
            <v>3241.1552503677485</v>
          </cell>
          <cell r="I18">
            <v>4090.2222307776283</v>
          </cell>
          <cell r="J18">
            <v>3553.4083128781094</v>
          </cell>
          <cell r="K18">
            <v>1343.0509232971071</v>
          </cell>
          <cell r="L18">
            <v>1760.4518771855546</v>
          </cell>
          <cell r="M18">
            <v>3343.6518143219218</v>
          </cell>
          <cell r="N18">
            <v>2558.3560774817634</v>
          </cell>
          <cell r="O18">
            <v>3823.2184182965138</v>
          </cell>
          <cell r="P18">
            <v>1191.5787240044992</v>
          </cell>
          <cell r="Q18">
            <v>1683.9086951815934</v>
          </cell>
          <cell r="R18">
            <v>1582.9610734171702</v>
          </cell>
          <cell r="S18">
            <v>706.57673851241861</v>
          </cell>
          <cell r="T18">
            <v>2185.8708878017896</v>
          </cell>
          <cell r="U18">
            <v>2921.5618517841922</v>
          </cell>
        </row>
        <row r="19">
          <cell r="D19">
            <v>17508.22511739792</v>
          </cell>
          <cell r="E19">
            <v>14439.823997060275</v>
          </cell>
          <cell r="F19">
            <v>17003.555458153161</v>
          </cell>
          <cell r="G19">
            <v>16775.397057614526</v>
          </cell>
          <cell r="H19">
            <v>17649.923684900357</v>
          </cell>
          <cell r="I19">
            <v>17698.560269318714</v>
          </cell>
          <cell r="J19">
            <v>17727.22372037578</v>
          </cell>
          <cell r="K19">
            <v>18467.190000940758</v>
          </cell>
          <cell r="L19">
            <v>19779.291646241647</v>
          </cell>
          <cell r="M19">
            <v>20273.866336490719</v>
          </cell>
          <cell r="N19">
            <v>20295.607071996084</v>
          </cell>
          <cell r="O19">
            <v>21579.389497929067</v>
          </cell>
          <cell r="P19">
            <v>22310.587379813842</v>
          </cell>
          <cell r="Q19">
            <v>23495.548653922295</v>
          </cell>
          <cell r="R19">
            <v>25996.228212727015</v>
          </cell>
          <cell r="S19">
            <v>25091.096473731042</v>
          </cell>
          <cell r="T19">
            <v>26954.695016065158</v>
          </cell>
          <cell r="U19">
            <v>28340.687660535234</v>
          </cell>
        </row>
        <row r="20">
          <cell r="D20">
            <v>1347.3651170437258</v>
          </cell>
          <cell r="E20">
            <v>1051.764773175458</v>
          </cell>
          <cell r="F20">
            <v>1160.3993412325472</v>
          </cell>
          <cell r="G20">
            <v>1017.178751714181</v>
          </cell>
          <cell r="H20">
            <v>1207.397169018318</v>
          </cell>
          <cell r="I20">
            <v>1253.7245074885848</v>
          </cell>
          <cell r="J20">
            <v>1492.144855343472</v>
          </cell>
          <cell r="K20">
            <v>1194.6066811777525</v>
          </cell>
          <cell r="L20">
            <v>1149.6187747000361</v>
          </cell>
          <cell r="M20">
            <v>1625.8884300199045</v>
          </cell>
          <cell r="N20">
            <v>1963.353906979404</v>
          </cell>
          <cell r="O20">
            <v>2698.9214215414586</v>
          </cell>
          <cell r="P20">
            <v>2869.2521489235169</v>
          </cell>
          <cell r="Q20">
            <v>3633.8450943750831</v>
          </cell>
          <cell r="R20">
            <v>10298.783388719234</v>
          </cell>
          <cell r="S20">
            <v>4626.915246848811</v>
          </cell>
          <cell r="T20">
            <v>5277.8900695373686</v>
          </cell>
          <cell r="U20">
            <v>6729.8428127669431</v>
          </cell>
        </row>
        <row r="21">
          <cell r="D21">
            <v>4837.7383291366168</v>
          </cell>
          <cell r="E21">
            <v>4697.7205198588226</v>
          </cell>
          <cell r="F21">
            <v>5203.4737512118591</v>
          </cell>
          <cell r="G21">
            <v>5325.6121975878805</v>
          </cell>
          <cell r="H21">
            <v>5397.2794699683045</v>
          </cell>
          <cell r="I21">
            <v>5475.8198295987977</v>
          </cell>
          <cell r="J21">
            <v>4500.8010978537086</v>
          </cell>
          <cell r="K21">
            <v>4593.5483560342491</v>
          </cell>
          <cell r="L21">
            <v>4940.8021386564069</v>
          </cell>
          <cell r="M21">
            <v>5223.9151051626486</v>
          </cell>
          <cell r="N21">
            <v>5496.2516245733468</v>
          </cell>
          <cell r="O21">
            <v>6217.1910467033968</v>
          </cell>
          <cell r="P21">
            <v>6358.3142385146448</v>
          </cell>
          <cell r="Q21">
            <v>6317.490098016161</v>
          </cell>
          <cell r="R21">
            <v>6719.490959804074</v>
          </cell>
          <cell r="S21">
            <v>6745.5281633558589</v>
          </cell>
          <cell r="T21">
            <v>6998.6578335087925</v>
          </cell>
          <cell r="U21">
            <v>7423.8885594869398</v>
          </cell>
        </row>
        <row r="22">
          <cell r="D22">
            <v>10900.486516065021</v>
          </cell>
          <cell r="E22">
            <v>8832.878782367552</v>
          </cell>
          <cell r="F22">
            <v>10349.488157476748</v>
          </cell>
          <cell r="G22">
            <v>10347.456452803292</v>
          </cell>
          <cell r="H22">
            <v>10793.942135580186</v>
          </cell>
          <cell r="I22">
            <v>10670.747136630607</v>
          </cell>
          <cell r="J22">
            <v>10598.646047612467</v>
          </cell>
          <cell r="K22">
            <v>11095.186548322275</v>
          </cell>
          <cell r="L22">
            <v>11883.074118151097</v>
          </cell>
          <cell r="M22">
            <v>12080.44560757348</v>
          </cell>
          <cell r="N22">
            <v>12807.130321045215</v>
          </cell>
          <cell r="O22">
            <v>13322.11944073015</v>
          </cell>
          <cell r="P22">
            <v>14199.123878929271</v>
          </cell>
          <cell r="Q22">
            <v>14835.852299350854</v>
          </cell>
          <cell r="R22">
            <v>16415.649322173373</v>
          </cell>
          <cell r="S22">
            <v>15845.83642695058</v>
          </cell>
          <cell r="T22">
            <v>16580.239275388914</v>
          </cell>
          <cell r="U22">
            <v>17484.771371452305</v>
          </cell>
        </row>
        <row r="23">
          <cell r="D23">
            <v>3507.7205547082317</v>
          </cell>
          <cell r="E23">
            <v>2855.2540903637655</v>
          </cell>
          <cell r="F23">
            <v>3351.595909836004</v>
          </cell>
          <cell r="G23">
            <v>3334.8987728879688</v>
          </cell>
          <cell r="H23">
            <v>3489.7101495039806</v>
          </cell>
          <cell r="I23">
            <v>3461.1133205712558</v>
          </cell>
          <cell r="J23">
            <v>3452.5519334953019</v>
          </cell>
          <cell r="K23">
            <v>3605.277972565395</v>
          </cell>
          <cell r="L23">
            <v>3858.0942274484069</v>
          </cell>
          <cell r="M23">
            <v>3931.8963263190103</v>
          </cell>
          <cell r="N23">
            <v>4097.0789475107222</v>
          </cell>
          <cell r="O23">
            <v>4288.3389890027065</v>
          </cell>
          <cell r="P23">
            <v>4530.4080515042579</v>
          </cell>
          <cell r="Q23">
            <v>4740.3170608654345</v>
          </cell>
          <cell r="R23">
            <v>5251.098762945152</v>
          </cell>
          <cell r="S23">
            <v>5065.6145338341612</v>
          </cell>
          <cell r="T23">
            <v>5345.5409129228774</v>
          </cell>
          <cell r="U23">
            <v>5630.5671883044333</v>
          </cell>
        </row>
        <row r="24">
          <cell r="D24">
            <v>20827.974031713544</v>
          </cell>
          <cell r="E24">
            <v>21793.479224714902</v>
          </cell>
          <cell r="F24">
            <v>25124.134147174798</v>
          </cell>
          <cell r="G24">
            <v>23803.32431984643</v>
          </cell>
          <cell r="H24">
            <v>26593.529018223569</v>
          </cell>
          <cell r="I24">
            <v>26066.065780435376</v>
          </cell>
          <cell r="J24">
            <v>27331.696897327049</v>
          </cell>
          <cell r="K24">
            <v>27295.185423522234</v>
          </cell>
          <cell r="L24">
            <v>30288.438022949504</v>
          </cell>
          <cell r="M24">
            <v>29083.751373443243</v>
          </cell>
          <cell r="N24">
            <v>30214.722688120382</v>
          </cell>
          <cell r="O24">
            <v>27448.439063709811</v>
          </cell>
          <cell r="P24">
            <v>34769.729000003033</v>
          </cell>
          <cell r="Q24">
            <v>38959.405686001664</v>
          </cell>
          <cell r="R24">
            <v>42839.58860877571</v>
          </cell>
          <cell r="S24">
            <v>34440.0272883133</v>
          </cell>
          <cell r="T24">
            <v>39760.427442380977</v>
          </cell>
          <cell r="U24">
            <v>49471.273562676011</v>
          </cell>
        </row>
        <row r="25">
          <cell r="D25">
            <v>3867.5587790002746</v>
          </cell>
          <cell r="E25">
            <v>4803.8234171598215</v>
          </cell>
          <cell r="F25">
            <v>4804.9056562701735</v>
          </cell>
          <cell r="G25">
            <v>6252.3961050603511</v>
          </cell>
          <cell r="H25">
            <v>6691.8516422476732</v>
          </cell>
          <cell r="I25">
            <v>10832.787637048583</v>
          </cell>
          <cell r="J25">
            <v>9280.947962508626</v>
          </cell>
          <cell r="K25">
            <v>13123.198161235381</v>
          </cell>
          <cell r="L25">
            <v>15919.552424333935</v>
          </cell>
          <cell r="M25">
            <v>15307.637029370942</v>
          </cell>
          <cell r="N25">
            <v>14776.814925973629</v>
          </cell>
          <cell r="O25">
            <v>15564.152408835231</v>
          </cell>
          <cell r="P25">
            <v>15186.451470698456</v>
          </cell>
          <cell r="Q25">
            <v>17354.606962834259</v>
          </cell>
          <cell r="R25">
            <v>18854.299416160575</v>
          </cell>
          <cell r="S25">
            <v>18902.951119972975</v>
          </cell>
          <cell r="T25">
            <v>16150.689723337731</v>
          </cell>
          <cell r="U25">
            <v>16294.683549461841</v>
          </cell>
        </row>
        <row r="26">
          <cell r="D26">
            <v>3526.725890027084</v>
          </cell>
          <cell r="E26">
            <v>4051.0623388721797</v>
          </cell>
          <cell r="F26">
            <v>4132.9014174213798</v>
          </cell>
          <cell r="G26">
            <v>4922.5832217487732</v>
          </cell>
          <cell r="H26">
            <v>4374.3434108039864</v>
          </cell>
          <cell r="I26">
            <v>5547.6746456279343</v>
          </cell>
          <cell r="J26">
            <v>3643.2935748990071</v>
          </cell>
          <cell r="K26">
            <v>6014.312395838424</v>
          </cell>
          <cell r="L26">
            <v>7797.1855237558284</v>
          </cell>
          <cell r="M26">
            <v>7745.8174456168381</v>
          </cell>
          <cell r="N26">
            <v>6413.4732553553104</v>
          </cell>
          <cell r="O26">
            <v>6564.089542074189</v>
          </cell>
          <cell r="P26">
            <v>5836.8035248490378</v>
          </cell>
          <cell r="Q26">
            <v>8623.6550900586481</v>
          </cell>
          <cell r="R26">
            <v>7200.2181756723712</v>
          </cell>
          <cell r="S26">
            <v>8463.5533050239683</v>
          </cell>
          <cell r="T26">
            <v>7845.7743587859604</v>
          </cell>
          <cell r="U26">
            <v>8389.9323103872557</v>
          </cell>
        </row>
        <row r="27">
          <cell r="D27">
            <v>2359.6613315910772</v>
          </cell>
          <cell r="E27">
            <v>2033.1016766102023</v>
          </cell>
          <cell r="F27">
            <v>2323.2507913561763</v>
          </cell>
          <cell r="G27">
            <v>2335.6525920718468</v>
          </cell>
          <cell r="H27">
            <v>2442.0204145129155</v>
          </cell>
          <cell r="I27">
            <v>2434.811034373271</v>
          </cell>
          <cell r="J27">
            <v>2438.1730684467329</v>
          </cell>
          <cell r="K27">
            <v>2517.3020879562664</v>
          </cell>
          <cell r="L27">
            <v>2660.9765618026322</v>
          </cell>
          <cell r="M27">
            <v>2723.0521105610937</v>
          </cell>
          <cell r="N27">
            <v>2819.8274279155662</v>
          </cell>
          <cell r="O27">
            <v>3072.6938452707027</v>
          </cell>
          <cell r="P27">
            <v>3238.2445031983498</v>
          </cell>
          <cell r="Q27">
            <v>3377.4164787010459</v>
          </cell>
          <cell r="R27">
            <v>3662.0305018249032</v>
          </cell>
          <cell r="S27">
            <v>3575.6477887091864</v>
          </cell>
          <cell r="T27">
            <v>3744.9342215020383</v>
          </cell>
          <cell r="U27">
            <v>3957.3029261048282</v>
          </cell>
        </row>
        <row r="28">
          <cell r="D28">
            <v>413279.51633546222</v>
          </cell>
          <cell r="E28">
            <v>330970.05229397689</v>
          </cell>
          <cell r="F28">
            <v>385845.5237076623</v>
          </cell>
          <cell r="G28">
            <v>381304.22446344537</v>
          </cell>
          <cell r="H28">
            <v>403512.38341421052</v>
          </cell>
          <cell r="I28">
            <v>424875.42180041375</v>
          </cell>
          <cell r="J28">
            <v>424785.92373452149</v>
          </cell>
          <cell r="K28">
            <v>426769.41254099819</v>
          </cell>
          <cell r="L28">
            <v>453968.64808039501</v>
          </cell>
          <cell r="M28">
            <v>464327.26969436422</v>
          </cell>
          <cell r="N28">
            <v>474449.75552330003</v>
          </cell>
          <cell r="O28">
            <v>495984.67996228545</v>
          </cell>
          <cell r="P28">
            <v>508437.94859423465</v>
          </cell>
          <cell r="Q28">
            <v>539322.04268597625</v>
          </cell>
          <cell r="R28">
            <v>578744.048114673</v>
          </cell>
          <cell r="S28">
            <v>568276.49987963494</v>
          </cell>
          <cell r="T28">
            <v>597437.90199458995</v>
          </cell>
          <cell r="U28">
            <v>600827.85990877869</v>
          </cell>
        </row>
        <row r="29">
          <cell r="D29">
            <v>41886.388987029874</v>
          </cell>
          <cell r="E29">
            <v>22030.55623159535</v>
          </cell>
          <cell r="F29">
            <v>26512.212209318273</v>
          </cell>
          <cell r="G29">
            <v>35590.593519814225</v>
          </cell>
          <cell r="H29">
            <v>33334.902359624786</v>
          </cell>
          <cell r="I29">
            <v>27933.984387366902</v>
          </cell>
          <cell r="J29">
            <v>26728.759777851643</v>
          </cell>
          <cell r="K29">
            <v>30036.533294383506</v>
          </cell>
          <cell r="L29">
            <v>32802.72218747453</v>
          </cell>
          <cell r="M29">
            <v>35423.883170580339</v>
          </cell>
          <cell r="N29">
            <v>38094.159680924953</v>
          </cell>
          <cell r="O29">
            <v>39749.669833442502</v>
          </cell>
          <cell r="P29">
            <v>40410.915942329746</v>
          </cell>
          <cell r="Q29">
            <v>40291.793591848618</v>
          </cell>
          <cell r="R29">
            <v>47731.808392976178</v>
          </cell>
          <cell r="S29">
            <v>47468.642238538829</v>
          </cell>
          <cell r="T29">
            <v>38356.34474336273</v>
          </cell>
          <cell r="U29">
            <v>41098.78603709973</v>
          </cell>
        </row>
        <row r="30">
          <cell r="D30">
            <v>455165.90532249212</v>
          </cell>
          <cell r="E30">
            <v>353000.60852557223</v>
          </cell>
          <cell r="F30">
            <v>412357.7359169806</v>
          </cell>
          <cell r="G30">
            <v>416894.81798325956</v>
          </cell>
          <cell r="H30">
            <v>436847.28577383532</v>
          </cell>
          <cell r="I30">
            <v>452809.40618778067</v>
          </cell>
          <cell r="J30">
            <v>451514.68351237313</v>
          </cell>
          <cell r="K30">
            <v>456805.94583538169</v>
          </cell>
          <cell r="L30">
            <v>486771.37026786956</v>
          </cell>
          <cell r="M30">
            <v>499751.15286494454</v>
          </cell>
          <cell r="N30">
            <v>512543.91520422499</v>
          </cell>
          <cell r="O30">
            <v>535734.34979572799</v>
          </cell>
          <cell r="P30">
            <v>548848.86453656445</v>
          </cell>
          <cell r="Q30">
            <v>579613.83627782483</v>
          </cell>
          <cell r="R30">
            <v>626475.85650764918</v>
          </cell>
          <cell r="S30">
            <v>615745.14211817377</v>
          </cell>
          <cell r="T30">
            <v>635794.24673795269</v>
          </cell>
          <cell r="U30">
            <v>641926.64594587847</v>
          </cell>
        </row>
        <row r="33">
          <cell r="D33">
            <v>51976.330900453671</v>
          </cell>
          <cell r="E33">
            <v>51488.810097903115</v>
          </cell>
          <cell r="F33">
            <v>57979.853183258871</v>
          </cell>
          <cell r="G33">
            <v>53168.276075249756</v>
          </cell>
          <cell r="H33">
            <v>55023.885181850645</v>
          </cell>
          <cell r="I33">
            <v>54637.543202955247</v>
          </cell>
          <cell r="J33">
            <v>57866.285500832055</v>
          </cell>
          <cell r="K33">
            <v>57872.79405847509</v>
          </cell>
          <cell r="L33">
            <v>69528.871071027621</v>
          </cell>
          <cell r="M33">
            <v>68076.291577333992</v>
          </cell>
          <cell r="N33">
            <v>68433.219561418315</v>
          </cell>
          <cell r="O33">
            <v>71625.463599407158</v>
          </cell>
          <cell r="P33">
            <v>78437.896573174337</v>
          </cell>
          <cell r="Q33">
            <v>78767.582149930298</v>
          </cell>
          <cell r="R33">
            <v>87483.598558031503</v>
          </cell>
          <cell r="S33">
            <v>84287.95500369303</v>
          </cell>
          <cell r="T33">
            <v>87389.364109817776</v>
          </cell>
          <cell r="U33">
            <v>82573.609321684577</v>
          </cell>
        </row>
      </sheetData>
      <sheetData sheetId="4">
        <row r="9">
          <cell r="D9">
            <v>393317.8065919581</v>
          </cell>
          <cell r="E9">
            <v>305545.8576478418</v>
          </cell>
          <cell r="F9">
            <v>351533.50339219481</v>
          </cell>
          <cell r="G9">
            <v>334191.81620394136</v>
          </cell>
          <cell r="H9">
            <v>359603.03919728298</v>
          </cell>
          <cell r="I9">
            <v>336505.00479738717</v>
          </cell>
          <cell r="J9">
            <v>301058.78371661872</v>
          </cell>
          <cell r="K9">
            <v>370791.43446848867</v>
          </cell>
          <cell r="L9">
            <v>369473.27610313206</v>
          </cell>
          <cell r="M9">
            <v>406373.84123719105</v>
          </cell>
          <cell r="N9">
            <v>397045.29212071002</v>
          </cell>
          <cell r="O9">
            <v>455930.62797070562</v>
          </cell>
          <cell r="P9">
            <v>415777.90877763118</v>
          </cell>
          <cell r="Q9">
            <v>441373.934792377</v>
          </cell>
          <cell r="R9">
            <v>454091.65814129991</v>
          </cell>
          <cell r="S9">
            <v>441596.67000306275</v>
          </cell>
          <cell r="T9">
            <v>440145.36259598692</v>
          </cell>
          <cell r="U9">
            <v>437415.23882728128</v>
          </cell>
        </row>
        <row r="12">
          <cell r="D12">
            <v>40629.005655201559</v>
          </cell>
          <cell r="E12">
            <v>42716.859590032422</v>
          </cell>
          <cell r="F12">
            <v>55176.599800755772</v>
          </cell>
          <cell r="G12">
            <v>53276.448836709642</v>
          </cell>
          <cell r="H12">
            <v>51604.8866782025</v>
          </cell>
          <cell r="I12">
            <v>53938.797081587058</v>
          </cell>
          <cell r="J12">
            <v>57103.111823803651</v>
          </cell>
          <cell r="K12">
            <v>55923.420120965347</v>
          </cell>
          <cell r="L12">
            <v>63914.151748614779</v>
          </cell>
          <cell r="M12">
            <v>63426.690367028736</v>
          </cell>
          <cell r="N12">
            <v>64806.741715078191</v>
          </cell>
          <cell r="O12">
            <v>59323.394518408932</v>
          </cell>
          <cell r="P12">
            <v>69972.211061413254</v>
          </cell>
          <cell r="Q12">
            <v>76630.509941276556</v>
          </cell>
          <cell r="R12">
            <v>80191.529713219861</v>
          </cell>
          <cell r="S12">
            <v>74903.418602446342</v>
          </cell>
          <cell r="T12">
            <v>76268.786833375489</v>
          </cell>
          <cell r="U12">
            <v>91658.989115867167</v>
          </cell>
        </row>
        <row r="13">
          <cell r="D13">
            <v>3057.1723280394172</v>
          </cell>
          <cell r="E13">
            <v>3673.0812174950865</v>
          </cell>
          <cell r="F13">
            <v>3606.6341194318693</v>
          </cell>
          <cell r="G13">
            <v>4441.5726166298982</v>
          </cell>
          <cell r="H13">
            <v>4269.2450135503123</v>
          </cell>
          <cell r="I13">
            <v>6052.888113985241</v>
          </cell>
          <cell r="J13">
            <v>4904.2020204738437</v>
          </cell>
          <cell r="K13">
            <v>6963.0061634595122</v>
          </cell>
          <cell r="L13">
            <v>8361.3801508891302</v>
          </cell>
          <cell r="M13">
            <v>8108.9132357470562</v>
          </cell>
          <cell r="N13">
            <v>7576.3199637781991</v>
          </cell>
          <cell r="O13">
            <v>7785.1448939492748</v>
          </cell>
          <cell r="P13">
            <v>7302.6613032537634</v>
          </cell>
          <cell r="Q13">
            <v>8792.9629193884375</v>
          </cell>
          <cell r="R13">
            <v>8730.3329611463796</v>
          </cell>
          <cell r="S13">
            <v>9295.0414290869139</v>
          </cell>
          <cell r="T13">
            <v>8088.2092770531526</v>
          </cell>
          <cell r="U13">
            <v>8071.8643155290192</v>
          </cell>
        </row>
        <row r="16">
          <cell r="D16">
            <v>117544.05652103075</v>
          </cell>
          <cell r="E16">
            <v>40902.674300866594</v>
          </cell>
          <cell r="F16">
            <v>43010.220827705663</v>
          </cell>
          <cell r="G16">
            <v>72073.409156961585</v>
          </cell>
          <cell r="H16">
            <v>69059.235114779833</v>
          </cell>
          <cell r="I16">
            <v>86545.503379297967</v>
          </cell>
          <cell r="J16">
            <v>100114.39758845069</v>
          </cell>
          <cell r="K16">
            <v>71705.197311421332</v>
          </cell>
          <cell r="L16">
            <v>68482.281810094762</v>
          </cell>
          <cell r="M16">
            <v>78325.606364411389</v>
          </cell>
          <cell r="N16">
            <v>97654.365287706241</v>
          </cell>
          <cell r="O16">
            <v>86108.521859928209</v>
          </cell>
          <cell r="P16">
            <v>89370.831496024926</v>
          </cell>
          <cell r="Q16">
            <v>102569.44020426567</v>
          </cell>
          <cell r="R16">
            <v>94337.292551127903</v>
          </cell>
          <cell r="S16">
            <v>113255.69883968002</v>
          </cell>
          <cell r="T16">
            <v>103177.07680171661</v>
          </cell>
          <cell r="U16">
            <v>107498.0186980073</v>
          </cell>
        </row>
        <row r="19">
          <cell r="D19">
            <v>386.93022824629293</v>
          </cell>
          <cell r="E19">
            <v>397.77579778609231</v>
          </cell>
          <cell r="F19">
            <v>406.93730295575176</v>
          </cell>
          <cell r="G19">
            <v>416.36085019587648</v>
          </cell>
          <cell r="H19">
            <v>427.02247895041046</v>
          </cell>
          <cell r="I19">
            <v>438.32507611110907</v>
          </cell>
          <cell r="J19">
            <v>446.55124887210616</v>
          </cell>
          <cell r="K19">
            <v>458.5855590228316</v>
          </cell>
          <cell r="L19">
            <v>466.31043524417674</v>
          </cell>
          <cell r="M19">
            <v>479.12674912068269</v>
          </cell>
          <cell r="N19">
            <v>489.95176807346684</v>
          </cell>
          <cell r="O19">
            <v>523.71414476522273</v>
          </cell>
          <cell r="P19">
            <v>513.48322210530898</v>
          </cell>
          <cell r="Q19">
            <v>660.61655197457833</v>
          </cell>
          <cell r="R19">
            <v>686.80198263525904</v>
          </cell>
          <cell r="S19">
            <v>778.44289734429333</v>
          </cell>
          <cell r="T19">
            <v>10465.417223159748</v>
          </cell>
          <cell r="U19">
            <v>12893.554666830634</v>
          </cell>
        </row>
        <row r="22">
          <cell r="D22">
            <v>51897.438240611235</v>
          </cell>
          <cell r="E22">
            <v>41626.908730181371</v>
          </cell>
          <cell r="F22">
            <v>67926.003469475021</v>
          </cell>
          <cell r="G22">
            <v>82635.081922233381</v>
          </cell>
          <cell r="H22">
            <v>91158.570315865451</v>
          </cell>
          <cell r="I22">
            <v>80484.928543470305</v>
          </cell>
          <cell r="J22">
            <v>78721.766620042021</v>
          </cell>
          <cell r="K22">
            <v>87467.953168054184</v>
          </cell>
          <cell r="L22">
            <v>100108.27855632518</v>
          </cell>
          <cell r="M22">
            <v>87701.321844955441</v>
          </cell>
          <cell r="N22">
            <v>103291.37997889786</v>
          </cell>
          <cell r="O22">
            <v>104304.46516735162</v>
          </cell>
          <cell r="P22">
            <v>124531.01275297145</v>
          </cell>
          <cell r="Q22">
            <v>115252.58419199122</v>
          </cell>
          <cell r="R22">
            <v>162472.34001628848</v>
          </cell>
          <cell r="S22">
            <v>140804.85480836991</v>
          </cell>
          <cell r="T22">
            <v>148046.64896761935</v>
          </cell>
          <cell r="U22">
            <v>159930.35601445253</v>
          </cell>
        </row>
        <row r="23">
          <cell r="D23">
            <v>47596.838855632668</v>
          </cell>
          <cell r="E23">
            <v>38273.221694498665</v>
          </cell>
          <cell r="F23">
            <v>63142.12174997801</v>
          </cell>
          <cell r="G23">
            <v>76675.490709577047</v>
          </cell>
          <cell r="H23">
            <v>84785.802907284422</v>
          </cell>
          <cell r="I23">
            <v>75045.250098881137</v>
          </cell>
          <cell r="J23">
            <v>71550.649062378536</v>
          </cell>
          <cell r="K23">
            <v>77832.687006560867</v>
          </cell>
          <cell r="L23">
            <v>92251.806546271968</v>
          </cell>
          <cell r="M23">
            <v>79989.280812628509</v>
          </cell>
          <cell r="N23">
            <v>90735.533650278565</v>
          </cell>
          <cell r="O23">
            <v>90958.138208425531</v>
          </cell>
          <cell r="P23">
            <v>109266.69989484736</v>
          </cell>
          <cell r="Q23">
            <v>98252.217616530892</v>
          </cell>
          <cell r="R23">
            <v>142362.7674200148</v>
          </cell>
          <cell r="S23">
            <v>124750.76060790595</v>
          </cell>
          <cell r="T23">
            <v>130056.26319353811</v>
          </cell>
          <cell r="U23">
            <v>138896.13829317407</v>
          </cell>
        </row>
        <row r="24">
          <cell r="D24">
            <v>4300.5993849785627</v>
          </cell>
          <cell r="E24">
            <v>3353.6870356827039</v>
          </cell>
          <cell r="F24">
            <v>4783.8817194969997</v>
          </cell>
          <cell r="G24">
            <v>5959.5912126563326</v>
          </cell>
          <cell r="H24">
            <v>6372.7674085810286</v>
          </cell>
          <cell r="I24">
            <v>5439.6784445891608</v>
          </cell>
          <cell r="J24">
            <v>7171.1175576634687</v>
          </cell>
          <cell r="K24">
            <v>9635.2661614933095</v>
          </cell>
          <cell r="L24">
            <v>7856.4720100532159</v>
          </cell>
          <cell r="M24">
            <v>7712.0410323269471</v>
          </cell>
          <cell r="N24">
            <v>12555.846328619282</v>
          </cell>
          <cell r="O24">
            <v>13346.326958926078</v>
          </cell>
          <cell r="P24">
            <v>15264.312858124094</v>
          </cell>
          <cell r="Q24">
            <v>17000.366575460328</v>
          </cell>
          <cell r="R24">
            <v>20109.572596273687</v>
          </cell>
          <cell r="S24">
            <v>16054.09420046398</v>
          </cell>
          <cell r="T24">
            <v>17990.385774081245</v>
          </cell>
          <cell r="U24">
            <v>21034.217721278474</v>
          </cell>
        </row>
        <row r="25">
          <cell r="D25">
            <v>151666.50424259546</v>
          </cell>
          <cell r="E25">
            <v>81862.54875863115</v>
          </cell>
          <cell r="F25">
            <v>109302.16299553835</v>
          </cell>
          <cell r="G25">
            <v>130139.8716034126</v>
          </cell>
          <cell r="H25">
            <v>139274.71302479613</v>
          </cell>
          <cell r="I25">
            <v>111156.0408040582</v>
          </cell>
          <cell r="J25">
            <v>90834.129505888108</v>
          </cell>
          <cell r="K25">
            <v>136503.65095603006</v>
          </cell>
          <cell r="L25">
            <v>124034.30853643011</v>
          </cell>
          <cell r="M25">
            <v>144664.34693351007</v>
          </cell>
          <cell r="N25">
            <v>158320.13563001907</v>
          </cell>
          <cell r="O25">
            <v>178241.51875938132</v>
          </cell>
          <cell r="P25">
            <v>158619.2440768354</v>
          </cell>
          <cell r="Q25">
            <v>165666.21232344885</v>
          </cell>
          <cell r="R25">
            <v>174034.09885806829</v>
          </cell>
          <cell r="S25">
            <v>164888.55579098818</v>
          </cell>
          <cell r="T25">
            <v>150397.25496095954</v>
          </cell>
          <cell r="U25">
            <v>175541.37569208894</v>
          </cell>
        </row>
        <row r="26">
          <cell r="D26">
            <v>139577.24009263754</v>
          </cell>
          <cell r="E26">
            <v>73478.030531709184</v>
          </cell>
          <cell r="F26">
            <v>99912.655249433185</v>
          </cell>
          <cell r="G26">
            <v>119431.62118330243</v>
          </cell>
          <cell r="H26">
            <v>127200.15333114576</v>
          </cell>
          <cell r="I26">
            <v>100193.57790886397</v>
          </cell>
          <cell r="J26">
            <v>81560.214255899584</v>
          </cell>
          <cell r="K26">
            <v>123760.38389958473</v>
          </cell>
          <cell r="L26">
            <v>112995.77463316834</v>
          </cell>
          <cell r="M26">
            <v>132132.85331441523</v>
          </cell>
          <cell r="N26">
            <v>141282.63193407629</v>
          </cell>
          <cell r="O26">
            <v>159281.79770136357</v>
          </cell>
          <cell r="P26">
            <v>140145.05734247054</v>
          </cell>
          <cell r="Q26">
            <v>145608.48749099261</v>
          </cell>
          <cell r="R26">
            <v>154192.55336328756</v>
          </cell>
          <cell r="S26">
            <v>150018.82836983324</v>
          </cell>
          <cell r="T26">
            <v>135663.90921867691</v>
          </cell>
          <cell r="U26">
            <v>156040.96525062964</v>
          </cell>
        </row>
        <row r="27">
          <cell r="D27">
            <v>12089.264149957957</v>
          </cell>
          <cell r="E27">
            <v>8384.5182269219567</v>
          </cell>
          <cell r="F27">
            <v>9389.5077461051551</v>
          </cell>
          <cell r="G27">
            <v>10708.250420110173</v>
          </cell>
          <cell r="H27">
            <v>12074.559693650395</v>
          </cell>
          <cell r="I27">
            <v>10962.462895194227</v>
          </cell>
          <cell r="J27">
            <v>9273.9152499885349</v>
          </cell>
          <cell r="K27">
            <v>12743.267056445327</v>
          </cell>
          <cell r="L27">
            <v>11038.533903261754</v>
          </cell>
          <cell r="M27">
            <v>12531.493619094843</v>
          </cell>
          <cell r="N27">
            <v>17037.503695942771</v>
          </cell>
          <cell r="O27">
            <v>18959.721058017767</v>
          </cell>
          <cell r="P27">
            <v>18474.186734364848</v>
          </cell>
          <cell r="Q27">
            <v>20057.724832456239</v>
          </cell>
          <cell r="R27">
            <v>19841.545494780752</v>
          </cell>
          <cell r="S27">
            <v>14869.727421154932</v>
          </cell>
          <cell r="T27">
            <v>14733.345742282601</v>
          </cell>
          <cell r="U27">
            <v>19500.410441459258</v>
          </cell>
        </row>
        <row r="65">
          <cell r="D65">
            <v>246933.0623343871</v>
          </cell>
          <cell r="E65">
            <v>211148.25222098955</v>
          </cell>
          <cell r="F65">
            <v>242434.95671408376</v>
          </cell>
          <cell r="G65">
            <v>223841.86229963577</v>
          </cell>
          <cell r="H65">
            <v>228915.17247800741</v>
          </cell>
          <cell r="I65">
            <v>221088.12122877224</v>
          </cell>
          <cell r="J65">
            <v>193755.87596673897</v>
          </cell>
          <cell r="K65">
            <v>217897.0867986432</v>
          </cell>
          <cell r="L65">
            <v>226173.89929761944</v>
          </cell>
          <cell r="M65">
            <v>242972.71186520191</v>
          </cell>
          <cell r="N65">
            <v>260621.81094394252</v>
          </cell>
          <cell r="O65">
            <v>285450.24373353517</v>
          </cell>
          <cell r="P65">
            <v>271990.73703839706</v>
          </cell>
          <cell r="Q65">
            <v>293440.24152198248</v>
          </cell>
          <cell r="R65">
            <v>290268.68481157091</v>
          </cell>
          <cell r="S65">
            <v>288052.5502435345</v>
          </cell>
          <cell r="T65">
            <v>284518.65011077735</v>
          </cell>
          <cell r="U65">
            <v>286016.67527216388</v>
          </cell>
        </row>
        <row r="66">
          <cell r="D66">
            <v>16786.002087644647</v>
          </cell>
          <cell r="E66">
            <v>6943.0541067798749</v>
          </cell>
          <cell r="F66">
            <v>7225.4899801940173</v>
          </cell>
          <cell r="G66">
            <v>11988.70348347692</v>
          </cell>
          <cell r="H66">
            <v>11525.684587069662</v>
          </cell>
          <cell r="I66">
            <v>9977.9033239500404</v>
          </cell>
          <cell r="J66">
            <v>8275.9387141742827</v>
          </cell>
          <cell r="K66">
            <v>9114.3548052157585</v>
          </cell>
          <cell r="L66">
            <v>10235.431919541597</v>
          </cell>
          <cell r="M66">
            <v>10948.341810634152</v>
          </cell>
          <cell r="N66">
            <v>7192.4917122611014</v>
          </cell>
          <cell r="O66">
            <v>9956.4316581110415</v>
          </cell>
          <cell r="P66">
            <v>12002.251069734979</v>
          </cell>
          <cell r="Q66">
            <v>11633.635367237603</v>
          </cell>
          <cell r="R66">
            <v>13792.928343822019</v>
          </cell>
          <cell r="S66">
            <v>15078.955602358026</v>
          </cell>
          <cell r="T66">
            <v>11805.632826109473</v>
          </cell>
          <cell r="U66">
            <v>10896.519159038984</v>
          </cell>
        </row>
        <row r="67">
          <cell r="D67">
            <v>2406.2609428608339</v>
          </cell>
          <cell r="E67">
            <v>3435.2520627206623</v>
          </cell>
          <cell r="F67">
            <v>2047.0786599725263</v>
          </cell>
          <cell r="G67">
            <v>2284.9069814202112</v>
          </cell>
          <cell r="H67">
            <v>3839.0317449960135</v>
          </cell>
          <cell r="I67">
            <v>3071.4889702240953</v>
          </cell>
          <cell r="J67">
            <v>2124.2771456039986</v>
          </cell>
          <cell r="K67">
            <v>2524.8851416397665</v>
          </cell>
          <cell r="L67">
            <v>3079.9710905450852</v>
          </cell>
          <cell r="M67">
            <v>2489.9166921729015</v>
          </cell>
          <cell r="N67">
            <v>3172.6413337980007</v>
          </cell>
          <cell r="O67">
            <v>3346.0100341572002</v>
          </cell>
          <cell r="P67">
            <v>3854.6107381516558</v>
          </cell>
          <cell r="Q67">
            <v>4311.1917447598835</v>
          </cell>
          <cell r="R67">
            <v>5106.9759732817356</v>
          </cell>
          <cell r="S67">
            <v>5572.9652895624904</v>
          </cell>
          <cell r="T67">
            <v>4347.5885887806526</v>
          </cell>
          <cell r="U67">
            <v>4953.0823662442563</v>
          </cell>
        </row>
        <row r="68">
          <cell r="D68">
            <v>65137.911469957151</v>
          </cell>
          <cell r="E68">
            <v>40747.985694013238</v>
          </cell>
          <cell r="F68">
            <v>50526.345656793019</v>
          </cell>
          <cell r="G68">
            <v>38201.66883140814</v>
          </cell>
          <cell r="H68">
            <v>63367.618900499103</v>
          </cell>
          <cell r="I68">
            <v>51913.334699141269</v>
          </cell>
          <cell r="J68">
            <v>47562.65328782695</v>
          </cell>
          <cell r="K68">
            <v>88110.407236311134</v>
          </cell>
          <cell r="L68">
            <v>72670.875330557828</v>
          </cell>
          <cell r="M68">
            <v>79439.687028057087</v>
          </cell>
          <cell r="N68">
            <v>59185.100859886676</v>
          </cell>
          <cell r="O68">
            <v>80835.826985519205</v>
          </cell>
          <cell r="P68">
            <v>57765.37105494467</v>
          </cell>
          <cell r="Q68">
            <v>52044.229043219173</v>
          </cell>
          <cell r="R68">
            <v>57761.454332930429</v>
          </cell>
          <cell r="S68">
            <v>46870.546557068825</v>
          </cell>
          <cell r="T68">
            <v>51287.053871665477</v>
          </cell>
          <cell r="U68">
            <v>43454.42933977089</v>
          </cell>
        </row>
        <row r="69">
          <cell r="D69">
            <v>15866.506448827366</v>
          </cell>
          <cell r="E69">
            <v>7781.8410733449064</v>
          </cell>
          <cell r="F69">
            <v>9547.5638373281108</v>
          </cell>
          <cell r="G69">
            <v>15910.642070374121</v>
          </cell>
          <cell r="H69">
            <v>11589.330239532312</v>
          </cell>
          <cell r="I69">
            <v>8603.4209401068074</v>
          </cell>
          <cell r="J69">
            <v>10158.533635818159</v>
          </cell>
          <cell r="K69">
            <v>8520.5933367995403</v>
          </cell>
          <cell r="L69">
            <v>11436.42081512109</v>
          </cell>
          <cell r="M69">
            <v>14629.422541920381</v>
          </cell>
          <cell r="N69">
            <v>15131.096022021258</v>
          </cell>
          <cell r="O69">
            <v>16644.836695224418</v>
          </cell>
          <cell r="P69">
            <v>17822.142423442365</v>
          </cell>
          <cell r="Q69">
            <v>18233.801768236986</v>
          </cell>
          <cell r="R69">
            <v>19640.262216232546</v>
          </cell>
          <cell r="S69">
            <v>22394.546661310516</v>
          </cell>
          <cell r="T69">
            <v>16798.319114382612</v>
          </cell>
          <cell r="U69">
            <v>17271.859204264936</v>
          </cell>
        </row>
        <row r="70">
          <cell r="D70">
            <v>1916.5043433404899</v>
          </cell>
          <cell r="E70">
            <v>2184.6355097182268</v>
          </cell>
          <cell r="F70">
            <v>2152.9103490833631</v>
          </cell>
          <cell r="G70">
            <v>2510.8757009288429</v>
          </cell>
          <cell r="H70">
            <v>2231.0925156394369</v>
          </cell>
          <cell r="I70">
            <v>2700.1281312463957</v>
          </cell>
          <cell r="J70">
            <v>3203.7670842014531</v>
          </cell>
          <cell r="K70">
            <v>4304.4882488676785</v>
          </cell>
          <cell r="L70">
            <v>6023.2574462799839</v>
          </cell>
          <cell r="M70">
            <v>4124.3794353226303</v>
          </cell>
          <cell r="N70">
            <v>6069.2605501269427</v>
          </cell>
          <cell r="O70">
            <v>4774.7653760003423</v>
          </cell>
          <cell r="P70">
            <v>7269.8199927202313</v>
          </cell>
          <cell r="Q70">
            <v>12395.145645913211</v>
          </cell>
          <cell r="R70">
            <v>7671.610206062599</v>
          </cell>
          <cell r="S70">
            <v>11485.378376619587</v>
          </cell>
          <cell r="T70">
            <v>14350.154770393314</v>
          </cell>
          <cell r="U70">
            <v>16339.840359746211</v>
          </cell>
        </row>
        <row r="71">
          <cell r="D71">
            <v>11050.639468071955</v>
          </cell>
          <cell r="E71">
            <v>8464.9436957426497</v>
          </cell>
          <cell r="F71">
            <v>10357.705841622364</v>
          </cell>
          <cell r="G71">
            <v>10267.429447025717</v>
          </cell>
          <cell r="H71">
            <v>9761.6424892337491</v>
          </cell>
          <cell r="I71">
            <v>8747.7720386468154</v>
          </cell>
          <cell r="J71">
            <v>7555.4192687055847</v>
          </cell>
          <cell r="K71">
            <v>10069.765538569751</v>
          </cell>
          <cell r="L71">
            <v>10383.204566656481</v>
          </cell>
          <cell r="M71">
            <v>10514.576386629313</v>
          </cell>
          <cell r="N71">
            <v>10716.094108654448</v>
          </cell>
          <cell r="O71">
            <v>14635.449575322873</v>
          </cell>
          <cell r="P71">
            <v>12733.655508265303</v>
          </cell>
          <cell r="Q71">
            <v>13790.103218585793</v>
          </cell>
          <cell r="R71">
            <v>19472.909356138993</v>
          </cell>
          <cell r="S71">
            <v>17611.822258644774</v>
          </cell>
          <cell r="T71">
            <v>16897.104988698695</v>
          </cell>
          <cell r="U71">
            <v>16618.205063016838</v>
          </cell>
        </row>
        <row r="72">
          <cell r="D72">
            <v>19660.935843801668</v>
          </cell>
          <cell r="E72">
            <v>16365.31271110731</v>
          </cell>
          <cell r="F72">
            <v>17250.178122333589</v>
          </cell>
          <cell r="G72">
            <v>16940.946293871337</v>
          </cell>
          <cell r="H72">
            <v>17937.67752161809</v>
          </cell>
          <cell r="I72">
            <v>17633.567266099686</v>
          </cell>
          <cell r="J72">
            <v>16650.128269778579</v>
          </cell>
          <cell r="K72">
            <v>18911.719423598697</v>
          </cell>
          <cell r="L72">
            <v>18293.729238334763</v>
          </cell>
          <cell r="M72">
            <v>19707.802526343643</v>
          </cell>
          <cell r="N72">
            <v>20351.382935529833</v>
          </cell>
          <cell r="O72">
            <v>22209.973443148989</v>
          </cell>
          <cell r="P72">
            <v>21853.549446739842</v>
          </cell>
          <cell r="Q72">
            <v>23144.02741274505</v>
          </cell>
          <cell r="R72">
            <v>24091.303410074248</v>
          </cell>
          <cell r="S72">
            <v>22926.832146685061</v>
          </cell>
          <cell r="T72">
            <v>22857.120741225815</v>
          </cell>
          <cell r="U72">
            <v>24199.668731121968</v>
          </cell>
        </row>
        <row r="73">
          <cell r="D73">
            <v>794.0419544687237</v>
          </cell>
          <cell r="E73">
            <v>652.88645233583577</v>
          </cell>
          <cell r="F73">
            <v>700.56256959486029</v>
          </cell>
          <cell r="G73">
            <v>695.11010857761698</v>
          </cell>
          <cell r="H73">
            <v>730.17160728785461</v>
          </cell>
          <cell r="I73">
            <v>721.82660317783984</v>
          </cell>
          <cell r="J73">
            <v>695.54971668998178</v>
          </cell>
          <cell r="K73">
            <v>764.27025427653257</v>
          </cell>
          <cell r="L73">
            <v>763.81141707330687</v>
          </cell>
          <cell r="M73">
            <v>805.52039810210636</v>
          </cell>
          <cell r="N73">
            <v>842.72480509358172</v>
          </cell>
          <cell r="O73">
            <v>907.09635120809594</v>
          </cell>
          <cell r="P73">
            <v>908.24380358053895</v>
          </cell>
          <cell r="Q73">
            <v>956.15594411684299</v>
          </cell>
          <cell r="R73">
            <v>1011.0230611999111</v>
          </cell>
          <cell r="S73">
            <v>973.79329497081926</v>
          </cell>
          <cell r="T73">
            <v>984.8557862180387</v>
          </cell>
          <cell r="U73">
            <v>1016.5075667762519</v>
          </cell>
        </row>
        <row r="74">
          <cell r="D74">
            <v>436.05945496395964</v>
          </cell>
          <cell r="E74">
            <v>557.01250873629306</v>
          </cell>
          <cell r="F74">
            <v>532.60588770601578</v>
          </cell>
          <cell r="G74">
            <v>695.13914105603726</v>
          </cell>
          <cell r="H74">
            <v>720.91418137828532</v>
          </cell>
          <cell r="I74">
            <v>1141.7451684244227</v>
          </cell>
          <cell r="J74">
            <v>995.41783330580245</v>
          </cell>
          <cell r="K74">
            <v>1372.1272742790841</v>
          </cell>
          <cell r="L74">
            <v>1614.610060892006</v>
          </cell>
          <cell r="M74">
            <v>1544.9089669453476</v>
          </cell>
          <cell r="N74">
            <v>1514.0610277891933</v>
          </cell>
          <cell r="O74">
            <v>1574.3884925730547</v>
          </cell>
          <cell r="P74">
            <v>1504.7900311396372</v>
          </cell>
          <cell r="Q74">
            <v>1659.3573467706851</v>
          </cell>
          <cell r="R74">
            <v>1806.8090996073668</v>
          </cell>
          <cell r="S74">
            <v>1841.2926531804701</v>
          </cell>
          <cell r="T74">
            <v>1544.7174634123382</v>
          </cell>
          <cell r="U74">
            <v>1497.8264821560615</v>
          </cell>
        </row>
        <row r="75">
          <cell r="D75">
            <v>8648.712660629435</v>
          </cell>
          <cell r="E75">
            <v>4240.6223658905101</v>
          </cell>
          <cell r="F75">
            <v>5441.6251398764571</v>
          </cell>
          <cell r="G75">
            <v>7621.809835087266</v>
          </cell>
          <cell r="H75">
            <v>5586.3383737728409</v>
          </cell>
          <cell r="I75">
            <v>7479.3060961650772</v>
          </cell>
          <cell r="J75">
            <v>6646.3108747782744</v>
          </cell>
          <cell r="K75">
            <v>4908.1874260493914</v>
          </cell>
          <cell r="L75">
            <v>4508.2328231264073</v>
          </cell>
          <cell r="M75">
            <v>14397.083357690117</v>
          </cell>
          <cell r="N75">
            <v>7528.0819358287672</v>
          </cell>
          <cell r="O75">
            <v>9218.1362603875605</v>
          </cell>
          <cell r="P75">
            <v>2568.1246296281097</v>
          </cell>
          <cell r="Q75">
            <v>3452.6522810987244</v>
          </cell>
          <cell r="R75">
            <v>6583.8160590025027</v>
          </cell>
          <cell r="S75">
            <v>3322.0232081581635</v>
          </cell>
          <cell r="T75">
            <v>8387.3445636935212</v>
          </cell>
          <cell r="U75">
            <v>8349.3604237941599</v>
          </cell>
        </row>
        <row r="76">
          <cell r="D76">
            <v>275.21446514409553</v>
          </cell>
          <cell r="E76">
            <v>222.66646063385551</v>
          </cell>
          <cell r="F76">
            <v>219.31853691264311</v>
          </cell>
          <cell r="G76">
            <v>211.7141085925339</v>
          </cell>
          <cell r="H76">
            <v>252.23708119060683</v>
          </cell>
          <cell r="I76">
            <v>305.41931203137955</v>
          </cell>
          <cell r="J76">
            <v>390.23392767246588</v>
          </cell>
          <cell r="K76">
            <v>873.75837860239199</v>
          </cell>
          <cell r="L76">
            <v>945.54188271006376</v>
          </cell>
          <cell r="M76">
            <v>1409.0088485301696</v>
          </cell>
          <cell r="N76">
            <v>1232.1178348421454</v>
          </cell>
          <cell r="O76">
            <v>2512.0798599734262</v>
          </cell>
          <cell r="P76">
            <v>1743.3419459122877</v>
          </cell>
          <cell r="Q76">
            <v>2386.0274580577757</v>
          </cell>
          <cell r="R76">
            <v>2528.4961647206537</v>
          </cell>
          <cell r="S76">
            <v>1345.0306757325341</v>
          </cell>
          <cell r="T76">
            <v>2203.3744562857069</v>
          </cell>
          <cell r="U76">
            <v>2566.4505377199548</v>
          </cell>
        </row>
        <row r="77">
          <cell r="D77">
            <v>3405.9551178605466</v>
          </cell>
          <cell r="E77">
            <v>2801.3927858288389</v>
          </cell>
          <cell r="F77">
            <v>3097.1620966939663</v>
          </cell>
          <cell r="G77">
            <v>3021.0079024870165</v>
          </cell>
          <cell r="H77">
            <v>3146.1274770576965</v>
          </cell>
          <cell r="I77">
            <v>3120.9710194011554</v>
          </cell>
          <cell r="J77">
            <v>3044.6779913241439</v>
          </cell>
          <cell r="K77">
            <v>3419.7906056357951</v>
          </cell>
          <cell r="L77">
            <v>3344.2902146738543</v>
          </cell>
          <cell r="M77">
            <v>3390.481379641481</v>
          </cell>
          <cell r="N77">
            <v>3488.4280509351261</v>
          </cell>
          <cell r="O77">
            <v>3865.3895055442094</v>
          </cell>
          <cell r="P77">
            <v>3761.2710949745356</v>
          </cell>
          <cell r="Q77">
            <v>3927.3660396528639</v>
          </cell>
          <cell r="R77">
            <v>4355.3851066559146</v>
          </cell>
          <cell r="S77">
            <v>4120.9330352369188</v>
          </cell>
          <cell r="T77">
            <v>4163.4453143438413</v>
          </cell>
          <cell r="U77">
            <v>4234.8143214669108</v>
          </cell>
        </row>
        <row r="85">
          <cell r="D85">
            <v>30288.706508980977</v>
          </cell>
          <cell r="E85">
            <v>4190.483550059449</v>
          </cell>
          <cell r="F85">
            <v>2865.4565578744318</v>
          </cell>
          <cell r="G85">
            <v>4296.7012566221165</v>
          </cell>
          <cell r="H85">
            <v>13449.649900964832</v>
          </cell>
          <cell r="I85">
            <v>32230.512084282644</v>
          </cell>
          <cell r="J85">
            <v>36740.9229098859</v>
          </cell>
          <cell r="K85">
            <v>21913.177110760669</v>
          </cell>
          <cell r="L85">
            <v>15070.905835243935</v>
          </cell>
          <cell r="M85">
            <v>14148.241839554892</v>
          </cell>
          <cell r="N85">
            <v>26397.237781537195</v>
          </cell>
          <cell r="O85">
            <v>17594.865334465601</v>
          </cell>
          <cell r="P85">
            <v>18768.764205804142</v>
          </cell>
          <cell r="Q85">
            <v>26898.966265783492</v>
          </cell>
          <cell r="R85">
            <v>13948.951792786045</v>
          </cell>
          <cell r="S85">
            <v>15123.675578315968</v>
          </cell>
          <cell r="T85">
            <v>24967.097110011589</v>
          </cell>
          <cell r="U85">
            <v>26257.503924583165</v>
          </cell>
        </row>
        <row r="86">
          <cell r="D86">
            <v>13018.332525571115</v>
          </cell>
          <cell r="E86">
            <v>1815.9713461255692</v>
          </cell>
          <cell r="F86">
            <v>1247.7426097262339</v>
          </cell>
          <cell r="G86">
            <v>1861.3680202632206</v>
          </cell>
          <cell r="H86">
            <v>5789.6989683748716</v>
          </cell>
          <cell r="I86">
            <v>13848.213743926899</v>
          </cell>
          <cell r="J86">
            <v>15781.745684844724</v>
          </cell>
          <cell r="K86">
            <v>9422.1374678294414</v>
          </cell>
          <cell r="L86">
            <v>6485.7875487793326</v>
          </cell>
          <cell r="M86">
            <v>6092.3338883121814</v>
          </cell>
          <cell r="N86">
            <v>11347.081848344933</v>
          </cell>
          <cell r="O86">
            <v>7572.0689761810627</v>
          </cell>
          <cell r="P86">
            <v>8074.8808365417581</v>
          </cell>
          <cell r="Q86">
            <v>11591.871373960254</v>
          </cell>
          <cell r="R86">
            <v>6020.5583883966747</v>
          </cell>
          <cell r="S86">
            <v>6524.8846933417226</v>
          </cell>
          <cell r="T86">
            <v>10755.859824513727</v>
          </cell>
          <cell r="U86">
            <v>11336.815435851699</v>
          </cell>
        </row>
        <row r="88">
          <cell r="D88">
            <v>18345.849131965995</v>
          </cell>
          <cell r="E88">
            <v>6597.2506129173535</v>
          </cell>
          <cell r="F88">
            <v>11131.631925410213</v>
          </cell>
          <cell r="G88">
            <v>18855.716557210613</v>
          </cell>
          <cell r="H88">
            <v>11892.695402720434</v>
          </cell>
          <cell r="I88">
            <v>6961.6364677656929</v>
          </cell>
          <cell r="J88">
            <v>6519.9508132219698</v>
          </cell>
          <cell r="K88">
            <v>4924.2412189463403</v>
          </cell>
          <cell r="L88">
            <v>7864.3126533655532</v>
          </cell>
          <cell r="M88">
            <v>12704.259933935944</v>
          </cell>
          <cell r="N88">
            <v>8692.0713011216285</v>
          </cell>
          <cell r="O88">
            <v>12500.719644087183</v>
          </cell>
          <cell r="P88">
            <v>11618.04979752245</v>
          </cell>
          <cell r="Q88">
            <v>11052.821510688498</v>
          </cell>
          <cell r="R88">
            <v>14366.878757600467</v>
          </cell>
          <cell r="S88">
            <v>19500.105509629593</v>
          </cell>
          <cell r="T88">
            <v>11306.057856742715</v>
          </cell>
          <cell r="U88">
            <v>11562.194966783421</v>
          </cell>
        </row>
        <row r="89">
          <cell r="D89">
            <v>22777.635991149433</v>
          </cell>
          <cell r="E89">
            <v>10565.273915556456</v>
          </cell>
          <cell r="F89">
            <v>8925.6280967083876</v>
          </cell>
          <cell r="G89">
            <v>20206.135959392424</v>
          </cell>
          <cell r="H89">
            <v>12626.975228352499</v>
          </cell>
          <cell r="I89">
            <v>6504.3033802076206</v>
          </cell>
          <cell r="J89">
            <v>10541.555714174036</v>
          </cell>
          <cell r="K89">
            <v>8761.0211866802638</v>
          </cell>
          <cell r="L89">
            <v>12598.65168972651</v>
          </cell>
          <cell r="M89">
            <v>15712.465645641139</v>
          </cell>
          <cell r="N89">
            <v>17394.997177071236</v>
          </cell>
          <cell r="O89">
            <v>15706.240339230862</v>
          </cell>
          <cell r="P89">
            <v>17624.171887711469</v>
          </cell>
          <cell r="Q89">
            <v>16961.579625846734</v>
          </cell>
          <cell r="R89">
            <v>21997.446035246809</v>
          </cell>
          <cell r="S89">
            <v>29706.053316013222</v>
          </cell>
          <cell r="T89">
            <v>17718.379100005332</v>
          </cell>
          <cell r="U89">
            <v>18916.314939942207</v>
          </cell>
        </row>
        <row r="90">
          <cell r="D90">
            <v>18087.821331859192</v>
          </cell>
          <cell r="E90">
            <v>9565.6164969799174</v>
          </cell>
          <cell r="F90">
            <v>10230.294356613806</v>
          </cell>
          <cell r="G90">
            <v>14956.367916678284</v>
          </cell>
          <cell r="H90">
            <v>13757.006332222663</v>
          </cell>
          <cell r="I90">
            <v>14027.247160308914</v>
          </cell>
          <cell r="J90">
            <v>16258.311526078063</v>
          </cell>
          <cell r="K90">
            <v>14462.112394118582</v>
          </cell>
          <cell r="L90">
            <v>14472.229081549303</v>
          </cell>
          <cell r="M90">
            <v>16387.867614388211</v>
          </cell>
          <cell r="N90">
            <v>18672.307421336787</v>
          </cell>
          <cell r="O90">
            <v>18232.180572956448</v>
          </cell>
          <cell r="P90">
            <v>18451.103296479614</v>
          </cell>
          <cell r="Q90">
            <v>19525.354294158715</v>
          </cell>
          <cell r="R90">
            <v>21299.526822597451</v>
          </cell>
          <cell r="S90">
            <v>23722.640212886465</v>
          </cell>
          <cell r="T90">
            <v>21244.283209695775</v>
          </cell>
          <cell r="U90">
            <v>21845.088555700582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3">
          <cell r="D93">
            <v>854.88706536639677</v>
          </cell>
          <cell r="E93">
            <v>877.11447616179476</v>
          </cell>
          <cell r="F93">
            <v>897.4519273284759</v>
          </cell>
          <cell r="G93">
            <v>921.59419957393595</v>
          </cell>
          <cell r="H93">
            <v>946.22596738448783</v>
          </cell>
          <cell r="I93">
            <v>971.35612860489664</v>
          </cell>
          <cell r="J93">
            <v>989.82393579106053</v>
          </cell>
          <cell r="K93">
            <v>1012.5904925625246</v>
          </cell>
          <cell r="L93">
            <v>1032.5736026168756</v>
          </cell>
          <cell r="M93">
            <v>1059.1134756034678</v>
          </cell>
          <cell r="N93">
            <v>1083.9472525710403</v>
          </cell>
          <cell r="O93">
            <v>1160.3950653758727</v>
          </cell>
          <cell r="P93">
            <v>1136.5386608839181</v>
          </cell>
          <cell r="Q93">
            <v>1473.7504593461783</v>
          </cell>
          <cell r="R93">
            <v>1532.1674924572917</v>
          </cell>
          <cell r="S93">
            <v>1743.9467148816243</v>
          </cell>
          <cell r="T93">
            <v>1297.6576803553403</v>
          </cell>
          <cell r="U93">
            <v>1331.890144070838</v>
          </cell>
        </row>
        <row r="94">
          <cell r="D94">
            <v>94.40303457675671</v>
          </cell>
          <cell r="E94">
            <v>56.50353728839606</v>
          </cell>
          <cell r="F94">
            <v>56.926833257173691</v>
          </cell>
          <cell r="G94">
            <v>79.515403017064202</v>
          </cell>
          <cell r="H94">
            <v>78.377955882737766</v>
          </cell>
          <cell r="I94">
            <v>88.099660149024388</v>
          </cell>
          <cell r="J94">
            <v>94.425079935601815</v>
          </cell>
          <cell r="K94">
            <v>82.807220507764811</v>
          </cell>
          <cell r="L94">
            <v>81.00937547054923</v>
          </cell>
          <cell r="M94">
            <v>88.869367664645424</v>
          </cell>
          <cell r="N94">
            <v>99.17345604161136</v>
          </cell>
          <cell r="O94">
            <v>95.108398236585373</v>
          </cell>
          <cell r="P94">
            <v>98.088296505188723</v>
          </cell>
          <cell r="Q94">
            <v>105.39436118141472</v>
          </cell>
          <cell r="R94">
            <v>104.19849916337427</v>
          </cell>
          <cell r="S94">
            <v>115.52286344503885</v>
          </cell>
          <cell r="T94">
            <v>149.79097724876641</v>
          </cell>
          <cell r="U94">
            <v>156.876103327918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7">
          <cell r="D97">
            <v>12927.88947090824</v>
          </cell>
          <cell r="E97">
            <v>6582.222442595471</v>
          </cell>
          <cell r="F97">
            <v>6946.5897939869201</v>
          </cell>
          <cell r="G97">
            <v>9926.4530131971151</v>
          </cell>
          <cell r="H97">
            <v>9570.7689108784343</v>
          </cell>
          <cell r="I97">
            <v>10864.056585198538</v>
          </cell>
          <cell r="J97">
            <v>12039.370548633149</v>
          </cell>
          <cell r="K97">
            <v>10124.571482069367</v>
          </cell>
          <cell r="L97">
            <v>9877.9430928753372</v>
          </cell>
          <cell r="M97">
            <v>11040.293888362314</v>
          </cell>
          <cell r="N97">
            <v>12710.105736081283</v>
          </cell>
          <cell r="O97">
            <v>12035.38161457535</v>
          </cell>
          <cell r="P97">
            <v>12346.592323763587</v>
          </cell>
          <cell r="Q97">
            <v>13596.297948221993</v>
          </cell>
          <cell r="R97">
            <v>13670.286328436297</v>
          </cell>
          <cell r="S97">
            <v>15304.701974150588</v>
          </cell>
          <cell r="T97">
            <v>14287.133010924057</v>
          </cell>
          <cell r="U97">
            <v>14608.417313966864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</row>
        <row r="100">
          <cell r="D100">
            <v>1148.531460652659</v>
          </cell>
          <cell r="E100">
            <v>652.23792318218955</v>
          </cell>
          <cell r="F100">
            <v>708.49872680002886</v>
          </cell>
          <cell r="G100">
            <v>969.55683100679539</v>
          </cell>
          <cell r="H100">
            <v>947.83644799887315</v>
          </cell>
          <cell r="I100">
            <v>1050.0781688537456</v>
          </cell>
          <cell r="J100">
            <v>1148.2913758861903</v>
          </cell>
          <cell r="K100">
            <v>1002.5387379463755</v>
          </cell>
          <cell r="L100">
            <v>998.86893046736145</v>
          </cell>
          <cell r="M100">
            <v>1092.1607109485992</v>
          </cell>
          <cell r="N100">
            <v>1257.4433136005134</v>
          </cell>
          <cell r="O100">
            <v>1211.5619148192338</v>
          </cell>
          <cell r="P100">
            <v>1252.6421908128041</v>
          </cell>
          <cell r="Q100">
            <v>1363.4043650783904</v>
          </cell>
          <cell r="R100">
            <v>1397.2784344434965</v>
          </cell>
          <cell r="S100">
            <v>1514.1679770157937</v>
          </cell>
          <cell r="T100">
            <v>1450.8180322193052</v>
          </cell>
          <cell r="U100">
            <v>1482.917313780601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3">
          <cell r="D113">
            <v>45876.601439415266</v>
          </cell>
          <cell r="E113">
            <v>37133.185039227399</v>
          </cell>
          <cell r="F113">
            <v>61234.689809477306</v>
          </cell>
          <cell r="G113">
            <v>74155.264948519558</v>
          </cell>
          <cell r="H113">
            <v>79321.735840431793</v>
          </cell>
          <cell r="I113">
            <v>69709.649676082103</v>
          </cell>
          <cell r="J113">
            <v>66059.877097070203</v>
          </cell>
          <cell r="K113">
            <v>75310.661648495879</v>
          </cell>
          <cell r="L113">
            <v>89339.658575568319</v>
          </cell>
          <cell r="M113">
            <v>77739.457714758071</v>
          </cell>
          <cell r="N113">
            <v>89275.66533647399</v>
          </cell>
          <cell r="O113">
            <v>88180.384054656053</v>
          </cell>
          <cell r="P113">
            <v>107000.00322874084</v>
          </cell>
          <cell r="Q113">
            <v>95072.375916889519</v>
          </cell>
          <cell r="R113">
            <v>139587.37520575631</v>
          </cell>
          <cell r="S113">
            <v>121594.80891279719</v>
          </cell>
          <cell r="T113">
            <v>126709.01565794731</v>
          </cell>
          <cell r="U113">
            <v>135934.29161182794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</row>
        <row r="117">
          <cell r="D117">
            <v>667.38279693371362</v>
          </cell>
          <cell r="E117">
            <v>516.47540477985285</v>
          </cell>
          <cell r="F117">
            <v>842.22928108763131</v>
          </cell>
          <cell r="G117">
            <v>1137.8504512134027</v>
          </cell>
          <cell r="H117">
            <v>2933.5022956413036</v>
          </cell>
          <cell r="I117">
            <v>2843.8023713406037</v>
          </cell>
          <cell r="J117">
            <v>2589.4024090422668</v>
          </cell>
          <cell r="K117">
            <v>785.96044481423064</v>
          </cell>
          <cell r="L117">
            <v>998.02693056998851</v>
          </cell>
          <cell r="M117">
            <v>834.3649722088669</v>
          </cell>
          <cell r="N117">
            <v>548.65999641214751</v>
          </cell>
          <cell r="O117">
            <v>853.83691823078937</v>
          </cell>
          <cell r="P117">
            <v>1030.317642847974</v>
          </cell>
          <cell r="Q117">
            <v>1625.9135438168655</v>
          </cell>
          <cell r="R117">
            <v>681.61826126619746</v>
          </cell>
          <cell r="S117">
            <v>501.61490828725942</v>
          </cell>
          <cell r="T117">
            <v>1534.6209809612226</v>
          </cell>
          <cell r="U117">
            <v>1069.2915864178215</v>
          </cell>
        </row>
        <row r="118">
          <cell r="D118">
            <v>295.21561336551576</v>
          </cell>
          <cell r="E118">
            <v>233.17764090224043</v>
          </cell>
          <cell r="F118">
            <v>339.94221657831537</v>
          </cell>
          <cell r="G118">
            <v>405.21532766172322</v>
          </cell>
          <cell r="H118">
            <v>424.16683594463967</v>
          </cell>
          <cell r="I118">
            <v>391.52168774908898</v>
          </cell>
          <cell r="J118">
            <v>196.86958287153118</v>
          </cell>
          <cell r="K118">
            <v>217.66752431702983</v>
          </cell>
          <cell r="L118">
            <v>231.45037099991919</v>
          </cell>
          <cell r="M118">
            <v>439.17565727832476</v>
          </cell>
          <cell r="N118">
            <v>172.29009031991481</v>
          </cell>
          <cell r="O118">
            <v>146.73778214010588</v>
          </cell>
          <cell r="P118">
            <v>107.28023702334856</v>
          </cell>
          <cell r="Q118">
            <v>86.057229943799285</v>
          </cell>
          <cell r="R118">
            <v>87.419213863444426</v>
          </cell>
          <cell r="S118">
            <v>75.99423490742555</v>
          </cell>
          <cell r="T118">
            <v>77.021494675888292</v>
          </cell>
          <cell r="U118">
            <v>78.908629584237261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</row>
        <row r="124">
          <cell r="D124">
            <v>2.805368541587149</v>
          </cell>
          <cell r="E124">
            <v>2.8125915824714971</v>
          </cell>
          <cell r="F124">
            <v>2.8031252509368674</v>
          </cell>
          <cell r="G124">
            <v>2.8096330929404774</v>
          </cell>
          <cell r="H124">
            <v>2.8038039186211772</v>
          </cell>
          <cell r="I124">
            <v>2.8068071553011786</v>
          </cell>
          <cell r="J124">
            <v>240.67553554651232</v>
          </cell>
          <cell r="K124">
            <v>269.93332878317108</v>
          </cell>
          <cell r="L124">
            <v>267.7806565993219</v>
          </cell>
          <cell r="M124">
            <v>268.67319328155486</v>
          </cell>
          <cell r="N124">
            <v>367.11180311556944</v>
          </cell>
          <cell r="O124">
            <v>608.88131441298526</v>
          </cell>
          <cell r="P124">
            <v>594.67043454092573</v>
          </cell>
          <cell r="Q124">
            <v>408.89151812411626</v>
          </cell>
          <cell r="R124">
            <v>481.78163020907618</v>
          </cell>
          <cell r="S124">
            <v>400.57881324903781</v>
          </cell>
          <cell r="T124">
            <v>30.202240394792987</v>
          </cell>
          <cell r="U124">
            <v>29.813063237872342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</row>
        <row r="126">
          <cell r="D126">
            <v>17.504420028352584</v>
          </cell>
          <cell r="E126">
            <v>17.450702038964192</v>
          </cell>
          <cell r="F126">
            <v>17.694355369053625</v>
          </cell>
          <cell r="G126">
            <v>17.425542608756334</v>
          </cell>
          <cell r="H126">
            <v>16.763559835885175</v>
          </cell>
          <cell r="I126">
            <v>17.352506981746494</v>
          </cell>
          <cell r="J126">
            <v>2357.7795533708895</v>
          </cell>
          <cell r="K126">
            <v>1119.3316056562574</v>
          </cell>
          <cell r="L126">
            <v>1269.6093107785623</v>
          </cell>
          <cell r="M126">
            <v>562.40906100423172</v>
          </cell>
          <cell r="N126">
            <v>87.428903739461333</v>
          </cell>
          <cell r="O126">
            <v>186.69261387415364</v>
          </cell>
          <cell r="P126">
            <v>176.33324211588504</v>
          </cell>
          <cell r="Q126">
            <v>70.282389130029742</v>
          </cell>
          <cell r="R126">
            <v>81.959553559589367</v>
          </cell>
          <cell r="S126">
            <v>61.175167134081768</v>
          </cell>
          <cell r="T126">
            <v>72.850267173203392</v>
          </cell>
          <cell r="U126">
            <v>67.863530697318879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</row>
        <row r="135">
          <cell r="D135">
            <v>737.32921734823083</v>
          </cell>
          <cell r="E135">
            <v>370.12031596773812</v>
          </cell>
          <cell r="F135">
            <v>704.76296221477355</v>
          </cell>
          <cell r="G135">
            <v>956.92480648064236</v>
          </cell>
          <cell r="H135">
            <v>2086.8305715121874</v>
          </cell>
          <cell r="I135">
            <v>2080.1170495722977</v>
          </cell>
          <cell r="J135">
            <v>106.044884477126</v>
          </cell>
          <cell r="K135">
            <v>129.13245449429698</v>
          </cell>
          <cell r="L135">
            <v>145.28070175587126</v>
          </cell>
          <cell r="M135">
            <v>145.20021409745326</v>
          </cell>
          <cell r="N135">
            <v>284.37752021748111</v>
          </cell>
          <cell r="O135">
            <v>981.60552511141407</v>
          </cell>
          <cell r="P135">
            <v>358.09510957840911</v>
          </cell>
          <cell r="Q135">
            <v>988.69701862654551</v>
          </cell>
          <cell r="R135">
            <v>1442.6135553601928</v>
          </cell>
          <cell r="S135">
            <v>2116.5885715309564</v>
          </cell>
          <cell r="T135">
            <v>1632.5525523856852</v>
          </cell>
          <cell r="U135">
            <v>1715.9698714088574</v>
          </cell>
        </row>
        <row r="137">
          <cell r="D137">
            <v>1218.0243448948518</v>
          </cell>
          <cell r="E137">
            <v>1402.1285026310254</v>
          </cell>
          <cell r="F137">
            <v>1121.1702631882995</v>
          </cell>
          <cell r="G137">
            <v>1153.046052431451</v>
          </cell>
          <cell r="H137">
            <v>1059.901249159175</v>
          </cell>
          <cell r="I137">
            <v>933.8169984448607</v>
          </cell>
          <cell r="J137">
            <v>3144.0479272388998</v>
          </cell>
          <cell r="K137">
            <v>4825.7425564926925</v>
          </cell>
          <cell r="L137">
            <v>2361.383937106008</v>
          </cell>
          <cell r="M137">
            <v>2796.4827242182369</v>
          </cell>
          <cell r="N137">
            <v>4469.6115966042789</v>
          </cell>
          <cell r="O137">
            <v>4971.5177246194226</v>
          </cell>
          <cell r="P137">
            <v>5831.4410865573627</v>
          </cell>
          <cell r="Q137">
            <v>7466.6196855206172</v>
          </cell>
          <cell r="R137">
            <v>8967.5170701749685</v>
          </cell>
          <cell r="S137">
            <v>8040.057222848237</v>
          </cell>
          <cell r="T137">
            <v>8680.7279475018477</v>
          </cell>
          <cell r="U137">
            <v>10467.970328706031</v>
          </cell>
        </row>
        <row r="138">
          <cell r="D138">
            <v>1006.4423028425368</v>
          </cell>
          <cell r="E138">
            <v>575.07711706311386</v>
          </cell>
          <cell r="F138">
            <v>1115.0455480397413</v>
          </cell>
          <cell r="G138">
            <v>1554.8286026930566</v>
          </cell>
          <cell r="H138">
            <v>1694.4068801848282</v>
          </cell>
          <cell r="I138">
            <v>1436.014820135618</v>
          </cell>
          <cell r="J138">
            <v>1296.7029704283127</v>
          </cell>
          <cell r="K138">
            <v>1537.6964739531263</v>
          </cell>
          <cell r="L138">
            <v>1752.0243958278209</v>
          </cell>
          <cell r="M138">
            <v>1558.4408527660041</v>
          </cell>
          <cell r="N138">
            <v>2623.2917475879231</v>
          </cell>
          <cell r="O138">
            <v>2711.6504814164659</v>
          </cell>
          <cell r="P138">
            <v>3009.7926990282881</v>
          </cell>
          <cell r="Q138">
            <v>3071.3898771394724</v>
          </cell>
          <cell r="R138">
            <v>3519.7082592145694</v>
          </cell>
          <cell r="S138">
            <v>2475.9917270241017</v>
          </cell>
          <cell r="T138">
            <v>2913.2476290369159</v>
          </cell>
          <cell r="U138">
            <v>3279.4377445270479</v>
          </cell>
        </row>
        <row r="139">
          <cell r="D139">
            <v>780.02120997556426</v>
          </cell>
          <cell r="E139">
            <v>468.81723667741062</v>
          </cell>
          <cell r="F139">
            <v>829.65213624041542</v>
          </cell>
          <cell r="G139">
            <v>1090.5323062460845</v>
          </cell>
          <cell r="H139">
            <v>1207.7588224354379</v>
          </cell>
          <cell r="I139">
            <v>1070.5298422829394</v>
          </cell>
          <cell r="J139">
            <v>986.78843132911902</v>
          </cell>
          <cell r="K139">
            <v>1056.393670374126</v>
          </cell>
          <cell r="L139">
            <v>1233.5860985099334</v>
          </cell>
          <cell r="M139">
            <v>1149.5594319371678</v>
          </cell>
          <cell r="N139">
            <v>1965.2967307717838</v>
          </cell>
          <cell r="O139">
            <v>1939.1560490092279</v>
          </cell>
          <cell r="P139">
            <v>2274.666121917689</v>
          </cell>
          <cell r="Q139">
            <v>2275.959648296061</v>
          </cell>
          <cell r="R139">
            <v>2774.1934142224482</v>
          </cell>
          <cell r="S139">
            <v>2185.8568943312384</v>
          </cell>
          <cell r="T139">
            <v>2397.3522656832902</v>
          </cell>
          <cell r="U139">
            <v>2690.0973951555361</v>
          </cell>
        </row>
        <row r="140">
          <cell r="D140">
            <v>1296.1115272656104</v>
          </cell>
          <cell r="E140">
            <v>907.66417931115393</v>
          </cell>
          <cell r="F140">
            <v>1718.0137720285434</v>
          </cell>
          <cell r="G140">
            <v>2161.1842512857402</v>
          </cell>
          <cell r="H140">
            <v>2410.7004568015868</v>
          </cell>
          <cell r="I140">
            <v>1999.3167837257424</v>
          </cell>
          <cell r="J140">
            <v>1743.5782286671379</v>
          </cell>
          <cell r="K140">
            <v>2215.4334606733646</v>
          </cell>
          <cell r="L140">
            <v>2509.4775786094542</v>
          </cell>
          <cell r="M140">
            <v>2207.5580234055383</v>
          </cell>
          <cell r="N140">
            <v>3497.6462536552981</v>
          </cell>
          <cell r="O140">
            <v>3724.0027038809594</v>
          </cell>
          <cell r="P140">
            <v>4148.4129506207564</v>
          </cell>
          <cell r="Q140">
            <v>4186.3973645041797</v>
          </cell>
          <cell r="R140">
            <v>4848.1538526617014</v>
          </cell>
          <cell r="S140">
            <v>3352.188356260403</v>
          </cell>
          <cell r="T140">
            <v>3999.0579318591926</v>
          </cell>
          <cell r="U140">
            <v>4596.7122528898617</v>
          </cell>
        </row>
        <row r="149">
          <cell r="D149">
            <v>30.265599573240831</v>
          </cell>
          <cell r="E149">
            <v>27.546767146300699</v>
          </cell>
          <cell r="F149">
            <v>30.013614041913616</v>
          </cell>
          <cell r="G149">
            <v>32.175033373577492</v>
          </cell>
          <cell r="H149">
            <v>32.780150029641277</v>
          </cell>
          <cell r="I149">
            <v>30.433628904566405</v>
          </cell>
          <cell r="J149">
            <v>30.595877483349323</v>
          </cell>
          <cell r="K149">
            <v>34.933772135286397</v>
          </cell>
          <cell r="L149">
            <v>37.372513573410103</v>
          </cell>
          <cell r="M149">
            <v>39.682533384051631</v>
          </cell>
          <cell r="N149">
            <v>181.11160881520829</v>
          </cell>
          <cell r="O149">
            <v>177.23949165850146</v>
          </cell>
          <cell r="P149">
            <v>183.08223443591359</v>
          </cell>
          <cell r="Q149">
            <v>191.36254589619793</v>
          </cell>
          <cell r="R149">
            <v>46.008824411860083</v>
          </cell>
          <cell r="S149">
            <v>44.23745470314055</v>
          </cell>
          <cell r="T149">
            <v>45.273282546986785</v>
          </cell>
          <cell r="U149">
            <v>43.56914119313636</v>
          </cell>
        </row>
        <row r="150">
          <cell r="D150">
            <v>256.66232469063402</v>
          </cell>
          <cell r="E150">
            <v>212.67051458122992</v>
          </cell>
          <cell r="F150">
            <v>230.8789617266599</v>
          </cell>
          <cell r="G150">
            <v>237.39176567040656</v>
          </cell>
          <cell r="H150">
            <v>258.70107119375194</v>
          </cell>
          <cell r="I150">
            <v>244.7983578284713</v>
          </cell>
          <cell r="J150">
            <v>237.74353840886351</v>
          </cell>
          <cell r="K150">
            <v>444.78765772686916</v>
          </cell>
          <cell r="L150">
            <v>189.40005623444137</v>
          </cell>
          <cell r="M150">
            <v>100.17710102400738</v>
          </cell>
          <cell r="N150">
            <v>322.24605653739457</v>
          </cell>
          <cell r="O150">
            <v>340.97789851265946</v>
          </cell>
          <cell r="P150">
            <v>350.70876931515841</v>
          </cell>
          <cell r="Q150">
            <v>112.8879983321084</v>
          </cell>
          <cell r="R150">
            <v>760.13681308390005</v>
          </cell>
          <cell r="S150">
            <v>3457.2107772906261</v>
          </cell>
          <cell r="T150">
            <v>911.83234557583592</v>
          </cell>
          <cell r="U150">
            <v>1134.4339583700871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D153">
            <v>31.821046091683975</v>
          </cell>
          <cell r="E153">
            <v>21.742478020607315</v>
          </cell>
          <cell r="F153">
            <v>24.211555066255123</v>
          </cell>
          <cell r="G153">
            <v>27.205836906321622</v>
          </cell>
          <cell r="H153">
            <v>30.312460726635216</v>
          </cell>
          <cell r="I153">
            <v>27.296559258186662</v>
          </cell>
          <cell r="J153">
            <v>23.413879945995717</v>
          </cell>
          <cell r="K153">
            <v>36.785454450790169</v>
          </cell>
          <cell r="L153">
            <v>32.388138522252774</v>
          </cell>
          <cell r="M153">
            <v>71.436026651528778</v>
          </cell>
          <cell r="N153">
            <v>57.373798414653372</v>
          </cell>
          <cell r="O153">
            <v>81.734294255028445</v>
          </cell>
          <cell r="P153">
            <v>23.990610269026782</v>
          </cell>
          <cell r="Q153">
            <v>49.15079787764013</v>
          </cell>
          <cell r="R153">
            <v>300.61697457759249</v>
          </cell>
          <cell r="S153">
            <v>89.444585207607844</v>
          </cell>
          <cell r="T153">
            <v>66.929849387293459</v>
          </cell>
          <cell r="U153">
            <v>86.284380795368818</v>
          </cell>
        </row>
        <row r="154">
          <cell r="D154">
            <v>288.37961270380254</v>
          </cell>
          <cell r="E154">
            <v>247.55112864554096</v>
          </cell>
          <cell r="F154">
            <v>265.52670290676735</v>
          </cell>
          <cell r="G154">
            <v>285.59139347714131</v>
          </cell>
          <cell r="H154">
            <v>307.39978737598449</v>
          </cell>
          <cell r="I154">
            <v>296.6264096140639</v>
          </cell>
          <cell r="J154">
            <v>301.46275718594012</v>
          </cell>
          <cell r="K154">
            <v>363.87133236063676</v>
          </cell>
          <cell r="L154">
            <v>448.44166911748425</v>
          </cell>
          <cell r="M154">
            <v>223.03325399254126</v>
          </cell>
          <cell r="N154">
            <v>352.74334017264476</v>
          </cell>
          <cell r="O154">
            <v>767.34209368906363</v>
          </cell>
          <cell r="P154">
            <v>834.8688405337665</v>
          </cell>
          <cell r="Q154">
            <v>837.29077624994579</v>
          </cell>
          <cell r="R154">
            <v>1127.9765370396278</v>
          </cell>
          <cell r="S154">
            <v>920.97674060073314</v>
          </cell>
          <cell r="T154">
            <v>596.74971503089284</v>
          </cell>
          <cell r="U154">
            <v>749.91594811856203</v>
          </cell>
        </row>
        <row r="155">
          <cell r="D155">
            <v>10.667617527551156</v>
          </cell>
          <cell r="E155">
            <v>7.6253480389535264</v>
          </cell>
          <cell r="F155">
            <v>8.3112140064619648</v>
          </cell>
          <cell r="G155">
            <v>9.2025157978890562</v>
          </cell>
          <cell r="H155">
            <v>10.480640547007768</v>
          </cell>
          <cell r="I155">
            <v>9.4469211024213227</v>
          </cell>
          <cell r="J155">
            <v>7.8243496690097656</v>
          </cell>
          <cell r="K155">
            <v>11.113002782964543</v>
          </cell>
          <cell r="L155">
            <v>9.4276832803825119</v>
          </cell>
          <cell r="M155">
            <v>10.930021549861538</v>
          </cell>
          <cell r="N155">
            <v>14.657833862259926</v>
          </cell>
          <cell r="O155">
            <v>16.569616173166271</v>
          </cell>
          <cell r="P155">
            <v>15.800579663996819</v>
          </cell>
          <cell r="Q155">
            <v>17.170776572692329</v>
          </cell>
          <cell r="R155">
            <v>16.841407120430681</v>
          </cell>
          <cell r="S155">
            <v>12.669637977298921</v>
          </cell>
          <cell r="T155">
            <v>12.324279274057147</v>
          </cell>
          <cell r="U155">
            <v>16.278375263707314</v>
          </cell>
        </row>
        <row r="156">
          <cell r="D156">
            <v>36.981956589823426</v>
          </cell>
          <cell r="E156">
            <v>25.747095456724495</v>
          </cell>
          <cell r="F156">
            <v>28.887134324140803</v>
          </cell>
          <cell r="G156">
            <v>32.621962847033103</v>
          </cell>
          <cell r="H156">
            <v>36.802498760876034</v>
          </cell>
          <cell r="I156">
            <v>33.440487972962849</v>
          </cell>
          <cell r="J156">
            <v>28.483311030691738</v>
          </cell>
          <cell r="K156">
            <v>38.304429134628258</v>
          </cell>
          <cell r="L156">
            <v>33.488605131532552</v>
          </cell>
          <cell r="M156">
            <v>37.813513163460343</v>
          </cell>
          <cell r="N156">
            <v>52.129489478388152</v>
          </cell>
          <cell r="O156">
            <v>57.097496056237802</v>
          </cell>
          <cell r="P156">
            <v>56.629350400463721</v>
          </cell>
          <cell r="Q156">
            <v>61.220423499406095</v>
          </cell>
          <cell r="R156">
            <v>60.875932952347434</v>
          </cell>
          <cell r="S156">
            <v>46.023253661893861</v>
          </cell>
          <cell r="T156">
            <v>45.419768766443262</v>
          </cell>
          <cell r="U156">
            <v>60.586091761314961</v>
          </cell>
        </row>
        <row r="157">
          <cell r="D157">
            <v>16.128020758986526</v>
          </cell>
          <cell r="E157">
            <v>11.208385157476581</v>
          </cell>
          <cell r="F157">
            <v>12.60664866476041</v>
          </cell>
          <cell r="G157">
            <v>14.168423195774739</v>
          </cell>
          <cell r="H157">
            <v>15.961840974889228</v>
          </cell>
          <cell r="I157">
            <v>14.469927867011375</v>
          </cell>
          <cell r="J157">
            <v>12.364114017609229</v>
          </cell>
          <cell r="K157">
            <v>30.127768143549154</v>
          </cell>
          <cell r="L157">
            <v>26.010800353316551</v>
          </cell>
          <cell r="M157">
            <v>32.134241861488526</v>
          </cell>
          <cell r="N157">
            <v>24.127089937486879</v>
          </cell>
          <cell r="O157">
            <v>77.515499028095292</v>
          </cell>
          <cell r="P157">
            <v>10.391271089475001</v>
          </cell>
          <cell r="Q157">
            <v>28.68294588101336</v>
          </cell>
          <cell r="R157">
            <v>58.656947128202688</v>
          </cell>
          <cell r="S157">
            <v>39.497459340815041</v>
          </cell>
          <cell r="T157">
            <v>33.102612788128823</v>
          </cell>
          <cell r="U157">
            <v>41.305136972012008</v>
          </cell>
        </row>
        <row r="158">
          <cell r="D158">
            <v>4.7625363509949601</v>
          </cell>
          <cell r="E158">
            <v>3.3010144866905007</v>
          </cell>
          <cell r="F158">
            <v>3.8000467196854775</v>
          </cell>
          <cell r="G158">
            <v>4.2881700318409317</v>
          </cell>
          <cell r="H158">
            <v>4.7572214784602629</v>
          </cell>
          <cell r="I158">
            <v>4.3086995840289903</v>
          </cell>
          <cell r="J158">
            <v>3.6708727715483378</v>
          </cell>
          <cell r="K158">
            <v>5.0648549236316747</v>
          </cell>
          <cell r="L158">
            <v>5.0439514051503203</v>
          </cell>
          <cell r="M158">
            <v>11.386810712851744</v>
          </cell>
          <cell r="N158">
            <v>24.989717189912234</v>
          </cell>
          <cell r="O158">
            <v>6.6146108328440771</v>
          </cell>
          <cell r="P158">
            <v>6.283049913417722</v>
          </cell>
          <cell r="Q158">
            <v>16.031511503004396</v>
          </cell>
          <cell r="R158">
            <v>110.08965599832096</v>
          </cell>
          <cell r="S158">
            <v>76.846415052394448</v>
          </cell>
          <cell r="T158">
            <v>14.086560003984754</v>
          </cell>
          <cell r="U158">
            <v>17.88484643540902</v>
          </cell>
        </row>
        <row r="161">
          <cell r="D161">
            <v>20901.608166777813</v>
          </cell>
          <cell r="E161">
            <v>11843.687377885004</v>
          </cell>
          <cell r="F161">
            <v>24682.774400293056</v>
          </cell>
          <cell r="G161">
            <v>19905.677697892927</v>
          </cell>
          <cell r="H161">
            <v>19238.009194761598</v>
          </cell>
          <cell r="I161">
            <v>19000.781842251556</v>
          </cell>
          <cell r="J161">
            <v>9049.3643399332304</v>
          </cell>
          <cell r="K161">
            <v>23442.398859545436</v>
          </cell>
          <cell r="L161">
            <v>10230.707366192088</v>
          </cell>
          <cell r="M161">
            <v>20540.080617841053</v>
          </cell>
          <cell r="N161">
            <v>23311.912139820444</v>
          </cell>
          <cell r="O161">
            <v>30080.698880316726</v>
          </cell>
          <cell r="P161">
            <v>21092.031327243119</v>
          </cell>
          <cell r="Q161">
            <v>26271.064621739766</v>
          </cell>
          <cell r="R161">
            <v>22907.760320084439</v>
          </cell>
          <cell r="S161">
            <v>12734.8783578946</v>
          </cell>
          <cell r="T161">
            <v>12137.096154626692</v>
          </cell>
          <cell r="U161">
            <v>24340.276154708463</v>
          </cell>
        </row>
        <row r="162">
          <cell r="D162">
            <v>9812.3831218062096</v>
          </cell>
          <cell r="E162">
            <v>6745.5465185854628</v>
          </cell>
          <cell r="F162">
            <v>9169.6337420064228</v>
          </cell>
          <cell r="G162">
            <v>8564.762088748017</v>
          </cell>
          <cell r="H162">
            <v>9246.7929343767282</v>
          </cell>
          <cell r="I162">
            <v>8755.131374508208</v>
          </cell>
          <cell r="J162">
            <v>6489.91924719282</v>
          </cell>
          <cell r="K162">
            <v>5665.9949789659995</v>
          </cell>
          <cell r="L162">
            <v>5749.778738330021</v>
          </cell>
          <cell r="M162">
            <v>6472.4324267616794</v>
          </cell>
          <cell r="N162">
            <v>5524.5851767723898</v>
          </cell>
          <cell r="O162">
            <v>3672.4147761026638</v>
          </cell>
          <cell r="P162">
            <v>2949.5318038789824</v>
          </cell>
          <cell r="Q162">
            <v>2299.5418296646967</v>
          </cell>
          <cell r="R162">
            <v>3500.4066852937462</v>
          </cell>
          <cell r="S162">
            <v>2834.7347921257128</v>
          </cell>
          <cell r="T162">
            <v>4443.4558559007764</v>
          </cell>
          <cell r="U162">
            <v>5571.3448928060516</v>
          </cell>
        </row>
        <row r="163">
          <cell r="D163">
            <v>648.06050369208128</v>
          </cell>
          <cell r="E163">
            <v>453.47987447362971</v>
          </cell>
          <cell r="F163">
            <v>510.08285446900089</v>
          </cell>
          <cell r="G163">
            <v>573.23066846842448</v>
          </cell>
          <cell r="H163">
            <v>641.01303869808692</v>
          </cell>
          <cell r="I163">
            <v>586.01738103055879</v>
          </cell>
          <cell r="J163">
            <v>499.50460068495721</v>
          </cell>
          <cell r="K163">
            <v>603.26626311055327</v>
          </cell>
          <cell r="L163">
            <v>3232.3272057164331</v>
          </cell>
          <cell r="M163">
            <v>1122.8192669937548</v>
          </cell>
          <cell r="N163">
            <v>1703.8355025935784</v>
          </cell>
          <cell r="O163">
            <v>2284.3164396627944</v>
          </cell>
          <cell r="P163">
            <v>1593.9189491739305</v>
          </cell>
          <cell r="Q163">
            <v>2633.8049298441415</v>
          </cell>
          <cell r="R163">
            <v>1462.2630699940551</v>
          </cell>
          <cell r="S163">
            <v>1102.4421714557814</v>
          </cell>
          <cell r="T163">
            <v>706.4621460404428</v>
          </cell>
          <cell r="U163">
            <v>871.94936564509885</v>
          </cell>
        </row>
        <row r="164">
          <cell r="D164">
            <v>24795.708360913275</v>
          </cell>
          <cell r="E164">
            <v>8200.6979148023875</v>
          </cell>
          <cell r="F164">
            <v>9069.604221922611</v>
          </cell>
          <cell r="G164">
            <v>17686.266252862446</v>
          </cell>
          <cell r="H164">
            <v>15841.334170699021</v>
          </cell>
          <cell r="I164">
            <v>12495.13815250818</v>
          </cell>
          <cell r="J164">
            <v>9791.5800612211206</v>
          </cell>
          <cell r="K164">
            <v>10036.114710452954</v>
          </cell>
          <cell r="L164">
            <v>12234.270918541342</v>
          </cell>
          <cell r="M164">
            <v>13606.442205641324</v>
          </cell>
          <cell r="N164">
            <v>10887.50487587584</v>
          </cell>
          <cell r="O164">
            <v>13141.036632091671</v>
          </cell>
          <cell r="P164">
            <v>13251.354627749795</v>
          </cell>
          <cell r="Q164">
            <v>13049.308004482669</v>
          </cell>
          <cell r="R164">
            <v>15037.186134513253</v>
          </cell>
          <cell r="S164">
            <v>18957.737243219301</v>
          </cell>
          <cell r="T164">
            <v>12716.817264343559</v>
          </cell>
          <cell r="U164">
            <v>11249.451520137331</v>
          </cell>
        </row>
        <row r="165">
          <cell r="D165">
            <v>4054.7641729288193</v>
          </cell>
          <cell r="E165">
            <v>5019.6809607825835</v>
          </cell>
          <cell r="F165">
            <v>3459.626842153044</v>
          </cell>
          <cell r="G165">
            <v>8167.2163447292423</v>
          </cell>
          <cell r="H165">
            <v>12215.945978236892</v>
          </cell>
          <cell r="I165">
            <v>9164.7208095775895</v>
          </cell>
          <cell r="J165">
            <v>5431.3001855206703</v>
          </cell>
          <cell r="K165">
            <v>4375.0232613765456</v>
          </cell>
          <cell r="L165">
            <v>6435.4181070378872</v>
          </cell>
          <cell r="M165">
            <v>6470.7625264757144</v>
          </cell>
          <cell r="N165">
            <v>10961.680075803471</v>
          </cell>
          <cell r="O165">
            <v>8930.3350160873506</v>
          </cell>
          <cell r="P165">
            <v>9216.5981844738708</v>
          </cell>
          <cell r="Q165">
            <v>9703.5660415368493</v>
          </cell>
          <cell r="R165">
            <v>10285.615469931317</v>
          </cell>
          <cell r="S165">
            <v>8517.2462795577303</v>
          </cell>
          <cell r="T165">
            <v>8785.87524508151</v>
          </cell>
          <cell r="U165">
            <v>11437.526921267217</v>
          </cell>
        </row>
        <row r="166">
          <cell r="D166">
            <v>27977.562665253885</v>
          </cell>
          <cell r="E166">
            <v>16991.848276202461</v>
          </cell>
          <cell r="F166">
            <v>25964.469514692384</v>
          </cell>
          <cell r="G166">
            <v>16359.660172022337</v>
          </cell>
          <cell r="H166">
            <v>34732.059023274531</v>
          </cell>
          <cell r="I166">
            <v>25234.797918296281</v>
          </cell>
          <cell r="J166">
            <v>22558.005196147973</v>
          </cell>
          <cell r="K166">
            <v>50803.475798941756</v>
          </cell>
          <cell r="L166">
            <v>39662.762451636459</v>
          </cell>
          <cell r="M166">
            <v>45353.713947459975</v>
          </cell>
          <cell r="N166">
            <v>37174.563826847276</v>
          </cell>
          <cell r="O166">
            <v>49387.800914667976</v>
          </cell>
          <cell r="P166">
            <v>37291.734182058957</v>
          </cell>
          <cell r="Q166">
            <v>31940.627213419368</v>
          </cell>
          <cell r="R166">
            <v>33554.311779166477</v>
          </cell>
          <cell r="S166">
            <v>30416.623883575117</v>
          </cell>
          <cell r="T166">
            <v>40795.998084869127</v>
          </cell>
          <cell r="U166">
            <v>37312.044202745325</v>
          </cell>
        </row>
        <row r="167">
          <cell r="D167">
            <v>4174.9492610026919</v>
          </cell>
          <cell r="E167">
            <v>2932.579161114701</v>
          </cell>
          <cell r="F167">
            <v>3282.3837367256888</v>
          </cell>
          <cell r="G167">
            <v>3702.929058030531</v>
          </cell>
          <cell r="H167">
            <v>4168.0521254117448</v>
          </cell>
          <cell r="I167">
            <v>3796.9179334910132</v>
          </cell>
          <cell r="J167">
            <v>3859.1748947001834</v>
          </cell>
          <cell r="K167">
            <v>5994.543306350859</v>
          </cell>
          <cell r="L167">
            <v>6549.4297308855521</v>
          </cell>
          <cell r="M167">
            <v>3118.6274096011016</v>
          </cell>
          <cell r="N167">
            <v>9045.224237454071</v>
          </cell>
          <cell r="O167">
            <v>6112.1951783245995</v>
          </cell>
          <cell r="P167">
            <v>9752.551749097267</v>
          </cell>
          <cell r="Q167">
            <v>16002.792467104522</v>
          </cell>
          <cell r="R167">
            <v>13532.220137282135</v>
          </cell>
          <cell r="S167">
            <v>13527.745293247455</v>
          </cell>
          <cell r="T167">
            <v>14760.786304706649</v>
          </cell>
          <cell r="U167">
            <v>18350.565365338298</v>
          </cell>
        </row>
        <row r="168">
          <cell r="D168">
            <v>6983.1861282287255</v>
          </cell>
          <cell r="E168">
            <v>2210.061388222548</v>
          </cell>
          <cell r="F168">
            <v>2392.6455295138985</v>
          </cell>
          <cell r="G168">
            <v>6593.6306330988245</v>
          </cell>
          <cell r="H168">
            <v>3957.7336812495655</v>
          </cell>
          <cell r="I168">
            <v>4144.2067445292523</v>
          </cell>
          <cell r="J168">
            <v>5120.9578915407765</v>
          </cell>
          <cell r="K168">
            <v>4947.597531630061</v>
          </cell>
          <cell r="L168">
            <v>5456.9876660102109</v>
          </cell>
          <cell r="M168">
            <v>5401.6926063356304</v>
          </cell>
          <cell r="N168">
            <v>6454.6667324560422</v>
          </cell>
          <cell r="O168">
            <v>6741.4319094642278</v>
          </cell>
          <cell r="P168">
            <v>7764.2320789882342</v>
          </cell>
          <cell r="Q168">
            <v>7880.6974085527036</v>
          </cell>
          <cell r="R168">
            <v>8568.4665908995848</v>
          </cell>
          <cell r="S168">
            <v>4637.1297642232948</v>
          </cell>
          <cell r="T168">
            <v>6819.3960653610275</v>
          </cell>
          <cell r="U168">
            <v>9013.1113550452901</v>
          </cell>
        </row>
        <row r="169">
          <cell r="D169">
            <v>3591.9238548647436</v>
          </cell>
          <cell r="E169">
            <v>2476.7359830289865</v>
          </cell>
          <cell r="F169">
            <v>2787.2087947342761</v>
          </cell>
          <cell r="G169">
            <v>3174.4492688064183</v>
          </cell>
          <cell r="H169">
            <v>3548.1615968093688</v>
          </cell>
          <cell r="I169">
            <v>3208.0953273976215</v>
          </cell>
          <cell r="J169">
            <v>2975.4444698029406</v>
          </cell>
          <cell r="K169">
            <v>4996.8897095824786</v>
          </cell>
          <cell r="L169">
            <v>4305.5685419134452</v>
          </cell>
          <cell r="M169">
            <v>4625.305625590594</v>
          </cell>
          <cell r="N169">
            <v>11333.468880232585</v>
          </cell>
          <cell r="O169">
            <v>11236.980404265363</v>
          </cell>
          <cell r="P169">
            <v>7612.8494735307449</v>
          </cell>
          <cell r="Q169">
            <v>7152.1950188123719</v>
          </cell>
          <cell r="R169">
            <v>9416.3986041211792</v>
          </cell>
          <cell r="S169">
            <v>8054.5570033292997</v>
          </cell>
          <cell r="T169">
            <v>6252.5099371780107</v>
          </cell>
          <cell r="U169">
            <v>7691.8878164952966</v>
          </cell>
        </row>
        <row r="171">
          <cell r="D171">
            <v>19779.265980453871</v>
          </cell>
          <cell r="E171">
            <v>8858.6869134688459</v>
          </cell>
          <cell r="F171">
            <v>8238.9043757362178</v>
          </cell>
          <cell r="G171">
            <v>17856.252780262548</v>
          </cell>
          <cell r="H171">
            <v>11191.598181279973</v>
          </cell>
          <cell r="I171">
            <v>5919.241486040667</v>
          </cell>
          <cell r="J171">
            <v>8853.2011918845874</v>
          </cell>
          <cell r="K171">
            <v>7049.1273096913737</v>
          </cell>
          <cell r="L171">
            <v>10587.910049524602</v>
          </cell>
          <cell r="M171">
            <v>13699.916986492404</v>
          </cell>
          <cell r="N171">
            <v>14951.08231783625</v>
          </cell>
          <cell r="O171">
            <v>13849.945659257777</v>
          </cell>
          <cell r="P171">
            <v>15728.252044958543</v>
          </cell>
          <cell r="Q171">
            <v>15574.798639710751</v>
          </cell>
          <cell r="R171">
            <v>18838.303239272675</v>
          </cell>
          <cell r="S171">
            <v>25466.887818272775</v>
          </cell>
          <cell r="T171">
            <v>15121.611620137706</v>
          </cell>
          <cell r="U171">
            <v>15832.274354303559</v>
          </cell>
        </row>
        <row r="172">
          <cell r="D172">
            <v>14549.68176100878</v>
          </cell>
          <cell r="E172">
            <v>5202.2623084837078</v>
          </cell>
          <cell r="F172">
            <v>8632.3966001572426</v>
          </cell>
          <cell r="G172">
            <v>14768.359697581403</v>
          </cell>
          <cell r="H172">
            <v>9230.2858750522591</v>
          </cell>
          <cell r="I172">
            <v>5345.7664339469475</v>
          </cell>
          <cell r="J172">
            <v>5108.1801939320467</v>
          </cell>
          <cell r="K172">
            <v>3929.2291210392059</v>
          </cell>
          <cell r="L172">
            <v>6170.393565021318</v>
          </cell>
          <cell r="M172">
            <v>9950.5421130649811</v>
          </cell>
          <cell r="N172">
            <v>7058.8950605975997</v>
          </cell>
          <cell r="O172">
            <v>9904.0705924094091</v>
          </cell>
          <cell r="P172">
            <v>9521.3813999986414</v>
          </cell>
          <cell r="Q172">
            <v>9209.9930542501479</v>
          </cell>
          <cell r="R172">
            <v>11374.342968786283</v>
          </cell>
          <cell r="S172">
            <v>15491.230406586381</v>
          </cell>
          <cell r="T172">
            <v>8925.1553465487941</v>
          </cell>
          <cell r="U172">
            <v>9071.8964357826371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D174">
            <v>1632.4774014199047</v>
          </cell>
          <cell r="E174">
            <v>1985.3711231253458</v>
          </cell>
          <cell r="F174">
            <v>1118.6887595726928</v>
          </cell>
          <cell r="G174">
            <v>1436.5414194993414</v>
          </cell>
          <cell r="H174">
            <v>2491.971860208715</v>
          </cell>
          <cell r="I174">
            <v>1881.9415131543831</v>
          </cell>
          <cell r="J174">
            <v>1178.0232828252813</v>
          </cell>
          <cell r="K174">
            <v>951.7347772391754</v>
          </cell>
          <cell r="L174">
            <v>1598.6468747410142</v>
          </cell>
          <cell r="M174">
            <v>1243.9240798172332</v>
          </cell>
          <cell r="N174">
            <v>1845.8341733787775</v>
          </cell>
          <cell r="O174">
            <v>2415.4802985074352</v>
          </cell>
          <cell r="P174">
            <v>2888.8668156972258</v>
          </cell>
          <cell r="Q174">
            <v>2576.3004860626543</v>
          </cell>
          <cell r="R174">
            <v>3234.0752716301354</v>
          </cell>
          <cell r="S174">
            <v>3590.7090325112663</v>
          </cell>
          <cell r="T174">
            <v>2473.0267805089989</v>
          </cell>
          <cell r="U174">
            <v>3148.3789874454715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</row>
        <row r="177">
          <cell r="D177">
            <v>7585.098915288796</v>
          </cell>
          <cell r="E177">
            <v>5376.7869801494508</v>
          </cell>
          <cell r="F177">
            <v>5952.0271891007515</v>
          </cell>
          <cell r="G177">
            <v>6670.8333309195796</v>
          </cell>
          <cell r="H177">
            <v>7552.4901277261442</v>
          </cell>
          <cell r="I177">
            <v>6852.6316864082892</v>
          </cell>
          <cell r="J177">
            <v>5756.0933134639045</v>
          </cell>
          <cell r="K177">
            <v>7909.6168463880422</v>
          </cell>
          <cell r="L177">
            <v>6830.5143837680944</v>
          </cell>
          <cell r="M177">
            <v>7767.6951410848651</v>
          </cell>
          <cell r="N177">
            <v>10486.216559718468</v>
          </cell>
          <cell r="O177">
            <v>11630.33285666701</v>
          </cell>
          <cell r="P177">
            <v>11390.966213971282</v>
          </cell>
          <cell r="Q177">
            <v>12309.170877524522</v>
          </cell>
          <cell r="R177">
            <v>12242.887607531869</v>
          </cell>
          <cell r="S177">
            <v>9248.6908331398972</v>
          </cell>
          <cell r="T177">
            <v>9088.8492161595568</v>
          </cell>
          <cell r="U177">
            <v>12057.285002467626</v>
          </cell>
        </row>
        <row r="178">
          <cell r="D178">
            <v>3062.2006099174223</v>
          </cell>
          <cell r="E178">
            <v>2117.7660241937947</v>
          </cell>
          <cell r="F178">
            <v>2423.4618672702636</v>
          </cell>
          <cell r="G178">
            <v>2772.8573147559769</v>
          </cell>
          <cell r="H178">
            <v>3119.9818573266057</v>
          </cell>
          <cell r="I178">
            <v>2808.7057860760801</v>
          </cell>
          <cell r="J178">
            <v>2382.4185365564508</v>
          </cell>
          <cell r="K178">
            <v>3364.9874836843528</v>
          </cell>
          <cell r="L178">
            <v>2926.7436112931241</v>
          </cell>
          <cell r="M178">
            <v>3293.6789878433592</v>
          </cell>
          <cell r="N178">
            <v>4443.1544477934058</v>
          </cell>
          <cell r="O178">
            <v>5048.0858506029917</v>
          </cell>
          <cell r="P178">
            <v>4858.9583976452341</v>
          </cell>
          <cell r="Q178">
            <v>5320.8344323746187</v>
          </cell>
          <cell r="R178">
            <v>5203.2242638618372</v>
          </cell>
          <cell r="S178">
            <v>3782.0317956798835</v>
          </cell>
          <cell r="T178">
            <v>3854.831883257908</v>
          </cell>
          <cell r="U178">
            <v>5121.4888995450201</v>
          </cell>
        </row>
        <row r="179">
          <cell r="D179">
            <v>1441.9646247517394</v>
          </cell>
          <cell r="E179">
            <v>889.96522257871129</v>
          </cell>
          <cell r="F179">
            <v>1014.0186897341425</v>
          </cell>
          <cell r="G179">
            <v>1264.5597744346157</v>
          </cell>
          <cell r="H179">
            <v>1402.0877085976472</v>
          </cell>
          <cell r="I179">
            <v>1301.1254227098555</v>
          </cell>
          <cell r="J179">
            <v>1135.4033999681803</v>
          </cell>
          <cell r="K179">
            <v>1468.6627263729324</v>
          </cell>
          <cell r="L179">
            <v>1281.2759082005334</v>
          </cell>
          <cell r="M179">
            <v>1470.119490166617</v>
          </cell>
          <cell r="N179">
            <v>2108.1326884308946</v>
          </cell>
          <cell r="O179">
            <v>2281.3023507477651</v>
          </cell>
          <cell r="P179">
            <v>2224.2621227483287</v>
          </cell>
          <cell r="Q179">
            <v>2427.7195225571013</v>
          </cell>
          <cell r="R179">
            <v>2395.4336233870417</v>
          </cell>
          <cell r="S179">
            <v>1839.0047923351497</v>
          </cell>
          <cell r="T179">
            <v>1789.6646428651356</v>
          </cell>
          <cell r="U179">
            <v>2321.6365394466116</v>
          </cell>
        </row>
      </sheetData>
      <sheetData sheetId="5"/>
      <sheetData sheetId="6">
        <row r="179">
          <cell r="D179">
            <v>639109.12054414314</v>
          </cell>
          <cell r="E179">
            <v>497796.32414692559</v>
          </cell>
          <cell r="F179">
            <v>569245.85595068173</v>
          </cell>
          <cell r="G179">
            <v>571795.03287189687</v>
          </cell>
          <cell r="H179">
            <v>597610.15491808404</v>
          </cell>
          <cell r="I179">
            <v>623997.56728537544</v>
          </cell>
          <cell r="J179">
            <v>618972.99558796012</v>
          </cell>
          <cell r="K179">
            <v>622404.83333964308</v>
          </cell>
          <cell r="L179">
            <v>664189.6594314134</v>
          </cell>
          <cell r="M179">
            <v>677769.25216902234</v>
          </cell>
          <cell r="N179">
            <v>733441.82103317929</v>
          </cell>
          <cell r="O179">
            <v>755706.92002735997</v>
          </cell>
          <cell r="P179">
            <v>781802.45489801187</v>
          </cell>
          <cell r="Q179">
            <v>820643.51118478959</v>
          </cell>
          <cell r="R179">
            <v>883589.92632440489</v>
          </cell>
          <cell r="S179">
            <v>856216.23349957087</v>
          </cell>
          <cell r="T179">
            <v>884763.42475183902</v>
          </cell>
          <cell r="U179">
            <v>912827.19501573523</v>
          </cell>
        </row>
      </sheetData>
      <sheetData sheetId="7"/>
      <sheetData sheetId="8">
        <row r="179">
          <cell r="D179">
            <v>18760.116986160778</v>
          </cell>
          <cell r="E179">
            <v>8641.1549222047997</v>
          </cell>
          <cell r="F179">
            <v>10713.874630189071</v>
          </cell>
          <cell r="G179">
            <v>15969.773190863036</v>
          </cell>
          <cell r="H179">
            <v>14883.767073955032</v>
          </cell>
          <cell r="I179">
            <v>11361.552226257694</v>
          </cell>
          <cell r="J179">
            <v>9975.8154238316474</v>
          </cell>
          <cell r="K179">
            <v>12454.453131525865</v>
          </cell>
          <cell r="L179">
            <v>13075.148190608337</v>
          </cell>
          <cell r="M179">
            <v>14968.998638942816</v>
          </cell>
          <cell r="N179">
            <v>15671.4656163544</v>
          </cell>
          <cell r="O179">
            <v>17026.38146788003</v>
          </cell>
          <cell r="P179">
            <v>15901.510649953454</v>
          </cell>
          <cell r="Q179">
            <v>16085.914702913</v>
          </cell>
          <cell r="R179">
            <v>19785.885930234501</v>
          </cell>
          <cell r="S179">
            <v>19370.227222055528</v>
          </cell>
          <cell r="T179">
            <v>15687.616779837263</v>
          </cell>
          <cell r="U179">
            <v>17084.306194948382</v>
          </cell>
        </row>
      </sheetData>
      <sheetData sheetId="9"/>
      <sheetData sheetId="10"/>
      <sheetData sheetId="11">
        <row r="179">
          <cell r="D179">
            <v>23126.272000869099</v>
          </cell>
          <cell r="E179">
            <v>13389.401309390549</v>
          </cell>
          <cell r="F179">
            <v>15798.337579129202</v>
          </cell>
          <cell r="G179">
            <v>19620.820328951188</v>
          </cell>
          <cell r="H179">
            <v>18451.135285669756</v>
          </cell>
          <cell r="I179">
            <v>16572.432161109205</v>
          </cell>
          <cell r="J179">
            <v>16752.944354019997</v>
          </cell>
          <cell r="K179">
            <v>17582.080162857641</v>
          </cell>
          <cell r="L179">
            <v>19727.573996866195</v>
          </cell>
          <cell r="M179">
            <v>20454.884531637523</v>
          </cell>
          <cell r="N179">
            <v>22422.694064570551</v>
          </cell>
          <cell r="O179">
            <v>22723.288365562468</v>
          </cell>
          <cell r="P179">
            <v>24509.40529237629</v>
          </cell>
          <cell r="Q179">
            <v>24205.878888935615</v>
          </cell>
          <cell r="R179">
            <v>27945.922462741681</v>
          </cell>
          <cell r="S179">
            <v>28098.415016483297</v>
          </cell>
          <cell r="T179">
            <v>22668.727963525467</v>
          </cell>
          <cell r="U179">
            <v>24014.479842151348</v>
          </cell>
        </row>
      </sheetData>
      <sheetData sheetId="12">
        <row r="179">
          <cell r="D179">
            <v>225829.604208681</v>
          </cell>
          <cell r="E179">
            <v>166826.2718529487</v>
          </cell>
          <cell r="F179">
            <v>183400.33224301916</v>
          </cell>
          <cell r="G179">
            <v>190490.80840845135</v>
          </cell>
          <cell r="H179">
            <v>194097.77150387343</v>
          </cell>
          <cell r="I179">
            <v>199122.14548496163</v>
          </cell>
          <cell r="J179">
            <v>194187.07185343868</v>
          </cell>
          <cell r="K179">
            <v>195635.42079864471</v>
          </cell>
          <cell r="L179">
            <v>210221.01135101836</v>
          </cell>
          <cell r="M179">
            <v>213441.98247465817</v>
          </cell>
          <cell r="N179">
            <v>258992.0655098797</v>
          </cell>
          <cell r="O179">
            <v>259722.24006507508</v>
          </cell>
          <cell r="P179">
            <v>273364.50630377739</v>
          </cell>
          <cell r="Q179">
            <v>281321.4684988134</v>
          </cell>
          <cell r="R179">
            <v>304845.87820973154</v>
          </cell>
          <cell r="S179">
            <v>287939.73361993633</v>
          </cell>
          <cell r="T179">
            <v>287325.52275724948</v>
          </cell>
          <cell r="U179">
            <v>311999.33510695584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encProd"/>
      <sheetName val="Coicop2018"/>
      <sheetName val="AutresNomenc"/>
      <sheetName val="NomencBran"/>
      <sheetName val="NomProdutos"/>
      <sheetName val="Feuil1"/>
      <sheetName val="EreCrt"/>
      <sheetName val="EreCstN-1"/>
      <sheetName val="IndVol"/>
      <sheetName val="Indprix"/>
      <sheetName val="EreVolCh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884">
          <cell r="E3884">
            <v>496428</v>
          </cell>
          <cell r="F3884">
            <v>532084</v>
          </cell>
          <cell r="G3884">
            <v>588913</v>
          </cell>
          <cell r="H3884">
            <v>589202</v>
          </cell>
        </row>
        <row r="3885">
          <cell r="E3885">
            <v>103506</v>
          </cell>
          <cell r="F3885">
            <v>112342</v>
          </cell>
          <cell r="G3885">
            <v>133108</v>
          </cell>
          <cell r="H3885">
            <v>133837</v>
          </cell>
        </row>
        <row r="3886">
          <cell r="E3886">
            <v>8486</v>
          </cell>
          <cell r="F3886">
            <v>9448</v>
          </cell>
          <cell r="G3886">
            <v>9681</v>
          </cell>
          <cell r="H3886">
            <v>9840</v>
          </cell>
        </row>
        <row r="3888">
          <cell r="E3888">
            <v>110333</v>
          </cell>
          <cell r="F3888">
            <v>132597</v>
          </cell>
          <cell r="G3888">
            <v>153457</v>
          </cell>
          <cell r="H3888">
            <v>164198</v>
          </cell>
        </row>
        <row r="3889">
          <cell r="E3889">
            <v>-8311</v>
          </cell>
          <cell r="F3889">
            <v>1180</v>
          </cell>
          <cell r="G3889">
            <v>1213</v>
          </cell>
          <cell r="H3889">
            <v>1259</v>
          </cell>
        </row>
        <row r="3890">
          <cell r="E3890">
            <v>0</v>
          </cell>
          <cell r="F3890">
            <v>0</v>
          </cell>
          <cell r="G3890">
            <v>0</v>
          </cell>
          <cell r="H3890">
            <v>0</v>
          </cell>
        </row>
        <row r="3893">
          <cell r="E3893">
            <v>149457</v>
          </cell>
          <cell r="F3893">
            <v>149117</v>
          </cell>
          <cell r="G3893">
            <v>191379</v>
          </cell>
          <cell r="H3893">
            <v>182549</v>
          </cell>
        </row>
        <row r="3894">
          <cell r="E3894">
            <v>21187</v>
          </cell>
          <cell r="F3894">
            <v>26302</v>
          </cell>
          <cell r="G3894">
            <v>35106</v>
          </cell>
          <cell r="H3894">
            <v>37377</v>
          </cell>
        </row>
        <row r="3896">
          <cell r="E3896">
            <v>176969</v>
          </cell>
          <cell r="F3896">
            <v>197777</v>
          </cell>
          <cell r="G3896">
            <v>202245</v>
          </cell>
          <cell r="H3896">
            <v>195113</v>
          </cell>
        </row>
        <row r="3897">
          <cell r="E3897">
            <v>22814</v>
          </cell>
          <cell r="F3897">
            <v>27455</v>
          </cell>
          <cell r="G3897">
            <v>57059</v>
          </cell>
          <cell r="H3897">
            <v>59911</v>
          </cell>
        </row>
        <row r="3948">
          <cell r="E3948">
            <v>318561</v>
          </cell>
          <cell r="F3948">
            <v>346572</v>
          </cell>
          <cell r="G3948">
            <v>388749</v>
          </cell>
          <cell r="H3948">
            <v>384405</v>
          </cell>
        </row>
        <row r="3949">
          <cell r="E3949">
            <v>11462</v>
          </cell>
          <cell r="F3949">
            <v>12395</v>
          </cell>
          <cell r="G3949">
            <v>13011</v>
          </cell>
          <cell r="H3949">
            <v>12757</v>
          </cell>
        </row>
        <row r="3950">
          <cell r="E3950">
            <v>5331</v>
          </cell>
          <cell r="F3950">
            <v>4306</v>
          </cell>
          <cell r="G3950">
            <v>6026</v>
          </cell>
          <cell r="H3950">
            <v>6160</v>
          </cell>
        </row>
        <row r="3951">
          <cell r="E3951">
            <v>51463</v>
          </cell>
          <cell r="F3951">
            <v>51255</v>
          </cell>
          <cell r="G3951">
            <v>54538</v>
          </cell>
          <cell r="H3951">
            <v>56022</v>
          </cell>
        </row>
        <row r="3952">
          <cell r="E3952">
            <v>19458</v>
          </cell>
          <cell r="F3952">
            <v>21276</v>
          </cell>
          <cell r="G3952">
            <v>25265</v>
          </cell>
          <cell r="H3952">
            <v>28092</v>
          </cell>
        </row>
        <row r="3953">
          <cell r="E3953">
            <v>18277</v>
          </cell>
          <cell r="F3953">
            <v>17724</v>
          </cell>
          <cell r="G3953">
            <v>18404</v>
          </cell>
          <cell r="H3953">
            <v>17939</v>
          </cell>
        </row>
        <row r="3954">
          <cell r="E3954">
            <v>23199</v>
          </cell>
          <cell r="F3954">
            <v>22757</v>
          </cell>
          <cell r="G3954">
            <v>23410</v>
          </cell>
          <cell r="H3954">
            <v>25390</v>
          </cell>
        </row>
        <row r="3955">
          <cell r="E3955">
            <v>26588</v>
          </cell>
          <cell r="F3955">
            <v>28435</v>
          </cell>
          <cell r="G3955">
            <v>29157</v>
          </cell>
          <cell r="H3955">
            <v>26668</v>
          </cell>
        </row>
        <row r="3956">
          <cell r="E3956">
            <v>1099</v>
          </cell>
          <cell r="F3956">
            <v>1144</v>
          </cell>
          <cell r="G3956">
            <v>1182</v>
          </cell>
          <cell r="H3956">
            <v>1420</v>
          </cell>
        </row>
        <row r="3957">
          <cell r="E3957">
            <v>1575</v>
          </cell>
          <cell r="F3957">
            <v>1718</v>
          </cell>
          <cell r="G3957">
            <v>1756</v>
          </cell>
          <cell r="H3957">
            <v>1774</v>
          </cell>
        </row>
        <row r="3958">
          <cell r="E3958">
            <v>9802</v>
          </cell>
          <cell r="F3958">
            <v>10503</v>
          </cell>
          <cell r="G3958">
            <v>11793</v>
          </cell>
          <cell r="H3958">
            <v>11493</v>
          </cell>
        </row>
        <row r="3959">
          <cell r="E3959">
            <v>4916</v>
          </cell>
          <cell r="F3959">
            <v>5168</v>
          </cell>
          <cell r="G3959">
            <v>5498</v>
          </cell>
          <cell r="H3959">
            <v>6750</v>
          </cell>
        </row>
        <row r="3960">
          <cell r="E3960">
            <v>4697</v>
          </cell>
          <cell r="F3960">
            <v>8831</v>
          </cell>
          <cell r="G3960">
            <v>10124</v>
          </cell>
          <cell r="H3960">
            <v>10332</v>
          </cell>
        </row>
        <row r="3970">
          <cell r="E3970">
            <v>20978</v>
          </cell>
          <cell r="F3970">
            <v>21962</v>
          </cell>
          <cell r="G3970">
            <v>32063</v>
          </cell>
          <cell r="H3970">
            <v>40101</v>
          </cell>
        </row>
        <row r="3971">
          <cell r="E3971">
            <v>9028</v>
          </cell>
          <cell r="F3971">
            <v>9422</v>
          </cell>
          <cell r="G3971">
            <v>15059</v>
          </cell>
          <cell r="H3971">
            <v>18529</v>
          </cell>
        </row>
        <row r="3973">
          <cell r="E3973">
            <v>13630</v>
          </cell>
          <cell r="F3973">
            <v>22225</v>
          </cell>
          <cell r="G3973">
            <v>19863</v>
          </cell>
          <cell r="H3973">
            <v>21351</v>
          </cell>
        </row>
        <row r="3974">
          <cell r="E3974">
            <v>24132</v>
          </cell>
          <cell r="F3974">
            <v>28237</v>
          </cell>
          <cell r="G3974">
            <v>26395</v>
          </cell>
          <cell r="H3974">
            <v>24650</v>
          </cell>
        </row>
        <row r="3975">
          <cell r="E3975">
            <v>23954</v>
          </cell>
          <cell r="F3975">
            <v>28793</v>
          </cell>
          <cell r="G3975">
            <v>31914</v>
          </cell>
          <cell r="H3975">
            <v>31167</v>
          </cell>
        </row>
        <row r="3976">
          <cell r="E3976">
            <v>0</v>
          </cell>
          <cell r="F3976">
            <v>0</v>
          </cell>
          <cell r="G3976">
            <v>0</v>
          </cell>
          <cell r="H3976">
            <v>0</v>
          </cell>
        </row>
        <row r="3978">
          <cell r="E3978">
            <v>1361</v>
          </cell>
          <cell r="F3978">
            <v>3603</v>
          </cell>
          <cell r="G3978">
            <v>3561</v>
          </cell>
          <cell r="H3978">
            <v>3615</v>
          </cell>
        </row>
        <row r="3979">
          <cell r="E3979">
            <v>135</v>
          </cell>
          <cell r="F3979">
            <v>140</v>
          </cell>
          <cell r="G3979">
            <v>145</v>
          </cell>
          <cell r="H3979">
            <v>150</v>
          </cell>
        </row>
        <row r="3980">
          <cell r="E3980">
            <v>0</v>
          </cell>
          <cell r="F3980">
            <v>0</v>
          </cell>
          <cell r="G3980">
            <v>0</v>
          </cell>
          <cell r="H3980">
            <v>0</v>
          </cell>
        </row>
        <row r="3982">
          <cell r="E3982">
            <v>15540</v>
          </cell>
          <cell r="F3982">
            <v>16531</v>
          </cell>
          <cell r="G3982">
            <v>22297</v>
          </cell>
          <cell r="H3982">
            <v>22419</v>
          </cell>
        </row>
        <row r="3983">
          <cell r="E3983">
            <v>0</v>
          </cell>
          <cell r="F3983">
            <v>0</v>
          </cell>
          <cell r="G3983">
            <v>0</v>
          </cell>
          <cell r="H398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</row>
        <row r="3985">
          <cell r="E3985">
            <v>1575</v>
          </cell>
          <cell r="F3985">
            <v>1684</v>
          </cell>
          <cell r="G3985">
            <v>2160</v>
          </cell>
          <cell r="H3985">
            <v>2216</v>
          </cell>
        </row>
        <row r="3986">
          <cell r="E3986">
            <v>0</v>
          </cell>
          <cell r="F3986">
            <v>0</v>
          </cell>
          <cell r="G3986">
            <v>0</v>
          </cell>
          <cell r="H3986">
            <v>0</v>
          </cell>
        </row>
        <row r="3996">
          <cell r="E3996">
            <v>50</v>
          </cell>
          <cell r="F3996">
            <v>57</v>
          </cell>
          <cell r="G3996">
            <v>112</v>
          </cell>
          <cell r="H3996">
            <v>98</v>
          </cell>
        </row>
        <row r="3997">
          <cell r="E3997">
            <v>1171</v>
          </cell>
          <cell r="F3997">
            <v>1386</v>
          </cell>
          <cell r="G3997">
            <v>1316</v>
          </cell>
          <cell r="H3997">
            <v>1998</v>
          </cell>
        </row>
        <row r="3999">
          <cell r="E3999">
            <v>0</v>
          </cell>
          <cell r="F3999">
            <v>0</v>
          </cell>
          <cell r="G3999">
            <v>0</v>
          </cell>
          <cell r="H3999">
            <v>0</v>
          </cell>
        </row>
        <row r="4000">
          <cell r="E4000">
            <v>89</v>
          </cell>
          <cell r="F4000">
            <v>121</v>
          </cell>
          <cell r="G4000">
            <v>167</v>
          </cell>
          <cell r="H4000">
            <v>141</v>
          </cell>
        </row>
        <row r="4001">
          <cell r="E4001">
            <v>789</v>
          </cell>
          <cell r="F4001">
            <v>962</v>
          </cell>
          <cell r="G4001">
            <v>999</v>
          </cell>
          <cell r="H4001">
            <v>735</v>
          </cell>
        </row>
        <row r="4002">
          <cell r="E4002">
            <v>19</v>
          </cell>
          <cell r="F4002">
            <v>13</v>
          </cell>
          <cell r="G4002">
            <v>8</v>
          </cell>
          <cell r="H4002">
            <v>5</v>
          </cell>
        </row>
        <row r="4003">
          <cell r="E4003">
            <v>69</v>
          </cell>
          <cell r="F4003">
            <v>72</v>
          </cell>
          <cell r="G4003">
            <v>31</v>
          </cell>
          <cell r="H4003">
            <v>34</v>
          </cell>
        </row>
        <row r="4004">
          <cell r="E4004">
            <v>43</v>
          </cell>
          <cell r="F4004">
            <v>53</v>
          </cell>
          <cell r="G4004">
            <v>52</v>
          </cell>
          <cell r="H4004">
            <v>64</v>
          </cell>
        </row>
        <row r="4005">
          <cell r="E4005">
            <v>19</v>
          </cell>
          <cell r="F4005">
            <v>65</v>
          </cell>
          <cell r="G4005">
            <v>46</v>
          </cell>
          <cell r="H4005">
            <v>106</v>
          </cell>
        </row>
        <row r="4008">
          <cell r="E4008">
            <v>23259</v>
          </cell>
          <cell r="F4008">
            <v>23343</v>
          </cell>
          <cell r="G4008">
            <v>28353</v>
          </cell>
          <cell r="H4008">
            <v>28177</v>
          </cell>
        </row>
        <row r="4009">
          <cell r="E4009">
            <v>5861</v>
          </cell>
          <cell r="F4009">
            <v>6563</v>
          </cell>
          <cell r="G4009">
            <v>6707</v>
          </cell>
          <cell r="H4009">
            <v>6951</v>
          </cell>
        </row>
        <row r="4010">
          <cell r="E4010">
            <v>965</v>
          </cell>
          <cell r="F4010">
            <v>1010</v>
          </cell>
          <cell r="G4010">
            <v>272</v>
          </cell>
          <cell r="H4010">
            <v>118</v>
          </cell>
        </row>
        <row r="4011">
          <cell r="E4011">
            <v>11958</v>
          </cell>
          <cell r="F4011">
            <v>13156</v>
          </cell>
          <cell r="G4011">
            <v>13343</v>
          </cell>
          <cell r="H4011">
            <v>12378</v>
          </cell>
        </row>
        <row r="4012">
          <cell r="E4012">
            <v>12103</v>
          </cell>
          <cell r="F4012">
            <v>11618</v>
          </cell>
          <cell r="G4012">
            <v>15302</v>
          </cell>
          <cell r="H4012">
            <v>13803</v>
          </cell>
        </row>
        <row r="4013">
          <cell r="E4013">
            <v>47605</v>
          </cell>
          <cell r="F4013">
            <v>49068</v>
          </cell>
          <cell r="G4013">
            <v>50148</v>
          </cell>
          <cell r="H4013">
            <v>48829</v>
          </cell>
        </row>
        <row r="4014">
          <cell r="E4014">
            <v>20462</v>
          </cell>
          <cell r="F4014">
            <v>20382</v>
          </cell>
          <cell r="G4014">
            <v>21051</v>
          </cell>
          <cell r="H4014">
            <v>19851</v>
          </cell>
        </row>
        <row r="4015">
          <cell r="E4015">
            <v>10265</v>
          </cell>
          <cell r="F4015">
            <v>10522</v>
          </cell>
          <cell r="G4015">
            <v>10448</v>
          </cell>
          <cell r="H4015">
            <v>10333</v>
          </cell>
        </row>
        <row r="4016">
          <cell r="E4016">
            <v>8247</v>
          </cell>
          <cell r="F4016">
            <v>13089</v>
          </cell>
          <cell r="G4016">
            <v>12703</v>
          </cell>
          <cell r="H4016">
            <v>7294</v>
          </cell>
        </row>
        <row r="4018">
          <cell r="E4018">
            <v>19864</v>
          </cell>
          <cell r="F4018">
            <v>23378</v>
          </cell>
          <cell r="G4018">
            <v>20291</v>
          </cell>
          <cell r="H4018">
            <v>19524</v>
          </cell>
        </row>
        <row r="4019">
          <cell r="E4019">
            <v>10694</v>
          </cell>
          <cell r="F4019">
            <v>17082</v>
          </cell>
          <cell r="G4019">
            <v>14327</v>
          </cell>
          <cell r="H4019">
            <v>15904</v>
          </cell>
        </row>
        <row r="4020">
          <cell r="E4020">
            <v>0</v>
          </cell>
          <cell r="F4020">
            <v>0</v>
          </cell>
          <cell r="G4020">
            <v>0</v>
          </cell>
          <cell r="H4020">
            <v>0</v>
          </cell>
        </row>
        <row r="4021">
          <cell r="E4021">
            <v>3437</v>
          </cell>
          <cell r="F4021">
            <v>5837</v>
          </cell>
          <cell r="G4021">
            <v>6569</v>
          </cell>
          <cell r="H4021">
            <v>8770</v>
          </cell>
        </row>
        <row r="4023">
          <cell r="E4023">
            <v>0</v>
          </cell>
          <cell r="F4023">
            <v>0</v>
          </cell>
          <cell r="G4023">
            <v>229</v>
          </cell>
          <cell r="H4023">
            <v>117</v>
          </cell>
        </row>
        <row r="4024">
          <cell r="E4024">
            <v>13828</v>
          </cell>
          <cell r="F4024">
            <v>18116</v>
          </cell>
          <cell r="G4024">
            <v>16522</v>
          </cell>
          <cell r="H4024">
            <v>13159</v>
          </cell>
        </row>
        <row r="4025">
          <cell r="E4025">
            <v>6307</v>
          </cell>
          <cell r="F4025">
            <v>6561</v>
          </cell>
          <cell r="G4025">
            <v>3120</v>
          </cell>
          <cell r="H4025">
            <v>3416</v>
          </cell>
        </row>
        <row r="4026">
          <cell r="E4026">
            <v>2679</v>
          </cell>
          <cell r="F4026">
            <v>2778</v>
          </cell>
          <cell r="G4026">
            <v>37188</v>
          </cell>
          <cell r="H4026">
            <v>43219</v>
          </cell>
        </row>
        <row r="4036">
          <cell r="E4036">
            <v>0</v>
          </cell>
          <cell r="F4036">
            <v>0</v>
          </cell>
          <cell r="G4036">
            <v>54</v>
          </cell>
          <cell r="H4036">
            <v>53</v>
          </cell>
        </row>
        <row r="4037">
          <cell r="E4037">
            <v>0</v>
          </cell>
          <cell r="F4037">
            <v>0</v>
          </cell>
          <cell r="G4037">
            <v>3</v>
          </cell>
          <cell r="H4037">
            <v>144</v>
          </cell>
        </row>
        <row r="4039">
          <cell r="E4039">
            <v>133244</v>
          </cell>
          <cell r="F4039">
            <v>147109</v>
          </cell>
          <cell r="G4039">
            <v>188001</v>
          </cell>
          <cell r="H4039">
            <v>120081</v>
          </cell>
        </row>
        <row r="4040">
          <cell r="E4040">
            <v>0</v>
          </cell>
          <cell r="F4040">
            <v>0</v>
          </cell>
          <cell r="G4040">
            <v>1</v>
          </cell>
          <cell r="H4040">
            <v>8</v>
          </cell>
        </row>
        <row r="4041">
          <cell r="E4041">
            <v>0</v>
          </cell>
          <cell r="F4041">
            <v>0</v>
          </cell>
          <cell r="G4041">
            <v>0</v>
          </cell>
          <cell r="H4041">
            <v>0</v>
          </cell>
        </row>
        <row r="4042">
          <cell r="E4042">
            <v>0</v>
          </cell>
          <cell r="F4042">
            <v>0</v>
          </cell>
          <cell r="G4042">
            <v>272</v>
          </cell>
          <cell r="H4042">
            <v>441</v>
          </cell>
        </row>
        <row r="4043">
          <cell r="E4043">
            <v>14321</v>
          </cell>
          <cell r="F4043">
            <v>24</v>
          </cell>
          <cell r="G4043">
            <v>2</v>
          </cell>
          <cell r="H4043">
            <v>3</v>
          </cell>
        </row>
        <row r="4044">
          <cell r="E4044">
            <v>81</v>
          </cell>
          <cell r="F4044">
            <v>85</v>
          </cell>
          <cell r="G4044">
            <v>122</v>
          </cell>
          <cell r="H4044">
            <v>77</v>
          </cell>
        </row>
        <row r="4045">
          <cell r="E4045">
            <v>0</v>
          </cell>
          <cell r="F4045">
            <v>0</v>
          </cell>
          <cell r="G4045">
            <v>20</v>
          </cell>
          <cell r="H4045">
            <v>20</v>
          </cell>
        </row>
        <row r="4048">
          <cell r="E4048">
            <v>0</v>
          </cell>
          <cell r="F4048">
            <v>0</v>
          </cell>
          <cell r="G4048">
            <v>0</v>
          </cell>
          <cell r="H4048">
            <v>0</v>
          </cell>
        </row>
        <row r="4049">
          <cell r="E4049">
            <v>0</v>
          </cell>
          <cell r="F4049">
            <v>0</v>
          </cell>
          <cell r="G4049">
            <v>0</v>
          </cell>
          <cell r="H4049">
            <v>1</v>
          </cell>
        </row>
        <row r="4050">
          <cell r="E4050">
            <v>29</v>
          </cell>
          <cell r="F4050">
            <v>30</v>
          </cell>
          <cell r="G4050">
            <v>18</v>
          </cell>
          <cell r="H4050">
            <v>48</v>
          </cell>
        </row>
        <row r="4051">
          <cell r="E4051">
            <v>0</v>
          </cell>
          <cell r="F4051">
            <v>7</v>
          </cell>
          <cell r="G4051">
            <v>0</v>
          </cell>
          <cell r="H4051">
            <v>0</v>
          </cell>
        </row>
        <row r="4052">
          <cell r="E4052">
            <v>69</v>
          </cell>
          <cell r="F4052">
            <v>77</v>
          </cell>
          <cell r="G4052">
            <v>893</v>
          </cell>
          <cell r="H4052">
            <v>902</v>
          </cell>
        </row>
        <row r="4053">
          <cell r="E4053">
            <v>0</v>
          </cell>
          <cell r="F4053">
            <v>0</v>
          </cell>
          <cell r="G4053">
            <v>0</v>
          </cell>
          <cell r="H4053">
            <v>0</v>
          </cell>
        </row>
        <row r="4054">
          <cell r="E4054">
            <v>0</v>
          </cell>
          <cell r="F4054">
            <v>0</v>
          </cell>
          <cell r="G4054">
            <v>0</v>
          </cell>
          <cell r="H4054">
            <v>0</v>
          </cell>
        </row>
        <row r="4055">
          <cell r="E4055">
            <v>0</v>
          </cell>
          <cell r="F4055">
            <v>0</v>
          </cell>
          <cell r="G4055">
            <v>0</v>
          </cell>
          <cell r="H4055">
            <v>11</v>
          </cell>
        </row>
        <row r="4056">
          <cell r="E4056">
            <v>0</v>
          </cell>
          <cell r="F4056">
            <v>0</v>
          </cell>
          <cell r="G4056">
            <v>115</v>
          </cell>
          <cell r="H4056">
            <v>123</v>
          </cell>
        </row>
        <row r="4058">
          <cell r="E4058">
            <v>0</v>
          </cell>
          <cell r="F4058">
            <v>0</v>
          </cell>
          <cell r="G4058">
            <v>6</v>
          </cell>
          <cell r="H4058">
            <v>10</v>
          </cell>
        </row>
        <row r="4059">
          <cell r="E4059">
            <v>0</v>
          </cell>
          <cell r="F4059">
            <v>0</v>
          </cell>
          <cell r="G4059">
            <v>0</v>
          </cell>
          <cell r="H4059">
            <v>6</v>
          </cell>
        </row>
        <row r="4060">
          <cell r="E4060">
            <v>0</v>
          </cell>
          <cell r="F4060">
            <v>0</v>
          </cell>
          <cell r="G4060">
            <v>0</v>
          </cell>
          <cell r="H4060">
            <v>0</v>
          </cell>
        </row>
        <row r="4061">
          <cell r="E4061">
            <v>1713</v>
          </cell>
          <cell r="F4061">
            <v>1785</v>
          </cell>
          <cell r="G4061">
            <v>1872</v>
          </cell>
          <cell r="H4061">
            <v>60621</v>
          </cell>
        </row>
        <row r="4063">
          <cell r="E4063">
            <v>10251</v>
          </cell>
          <cell r="F4063">
            <v>9906</v>
          </cell>
          <cell r="G4063">
            <v>8031</v>
          </cell>
          <cell r="H4063">
            <v>7635</v>
          </cell>
        </row>
        <row r="4064">
          <cell r="E4064">
            <v>3522</v>
          </cell>
          <cell r="F4064">
            <v>6141</v>
          </cell>
          <cell r="G4064">
            <v>5305</v>
          </cell>
          <cell r="H4064">
            <v>6554</v>
          </cell>
        </row>
        <row r="4065">
          <cell r="E4065">
            <v>2504</v>
          </cell>
          <cell r="F4065">
            <v>2622</v>
          </cell>
          <cell r="G4065">
            <v>2180</v>
          </cell>
          <cell r="H4065">
            <v>1949</v>
          </cell>
        </row>
        <row r="4066">
          <cell r="E4066">
            <v>4910</v>
          </cell>
          <cell r="F4066">
            <v>7633</v>
          </cell>
          <cell r="G4066">
            <v>19590</v>
          </cell>
          <cell r="H4066">
            <v>21239</v>
          </cell>
        </row>
      </sheetData>
      <sheetData sheetId="7">
        <row r="3883">
          <cell r="E3883">
            <v>608420</v>
          </cell>
          <cell r="F3883">
            <v>643143</v>
          </cell>
          <cell r="G3883">
            <v>683714</v>
          </cell>
          <cell r="H3883">
            <v>737271</v>
          </cell>
        </row>
        <row r="3884">
          <cell r="E3884">
            <v>496428</v>
          </cell>
          <cell r="F3884">
            <v>522037</v>
          </cell>
          <cell r="G3884">
            <v>557853</v>
          </cell>
          <cell r="H3884">
            <v>600652</v>
          </cell>
        </row>
        <row r="3885">
          <cell r="E3885">
            <v>103506</v>
          </cell>
          <cell r="F3885">
            <v>111699</v>
          </cell>
          <cell r="G3885">
            <v>116205</v>
          </cell>
          <cell r="H3885">
            <v>126404</v>
          </cell>
        </row>
        <row r="3886">
          <cell r="E3886">
            <v>8486</v>
          </cell>
          <cell r="F3886">
            <v>9407</v>
          </cell>
          <cell r="G3886">
            <v>9656</v>
          </cell>
          <cell r="H3886">
            <v>10215</v>
          </cell>
        </row>
        <row r="3887">
          <cell r="E3887">
            <v>102022</v>
          </cell>
          <cell r="F3887">
            <v>122425</v>
          </cell>
          <cell r="G3887">
            <v>149393</v>
          </cell>
          <cell r="H3887">
            <v>161854</v>
          </cell>
        </row>
        <row r="3888">
          <cell r="E3888">
            <v>110333</v>
          </cell>
          <cell r="F3888">
            <v>121054</v>
          </cell>
          <cell r="G3888">
            <v>148181</v>
          </cell>
          <cell r="H3888">
            <v>160583</v>
          </cell>
        </row>
        <row r="3889">
          <cell r="E3889">
            <v>-8311</v>
          </cell>
          <cell r="F3889">
            <v>1371</v>
          </cell>
          <cell r="G3889">
            <v>1212</v>
          </cell>
          <cell r="H3889">
            <v>1271</v>
          </cell>
        </row>
        <row r="3890">
          <cell r="E3890">
            <v>0</v>
          </cell>
          <cell r="F3890">
            <v>0</v>
          </cell>
          <cell r="G3890">
            <v>0</v>
          </cell>
          <cell r="H3890">
            <v>0</v>
          </cell>
        </row>
        <row r="3891">
          <cell r="E3891">
            <v>-29139</v>
          </cell>
          <cell r="F3891">
            <v>-48111</v>
          </cell>
          <cell r="G3891">
            <v>-59934</v>
          </cell>
          <cell r="H3891">
            <v>-13466</v>
          </cell>
        </row>
        <row r="3892">
          <cell r="E3892">
            <v>170644</v>
          </cell>
          <cell r="F3892">
            <v>172019</v>
          </cell>
          <cell r="G3892">
            <v>183014</v>
          </cell>
          <cell r="H3892">
            <v>248033</v>
          </cell>
        </row>
        <row r="3893">
          <cell r="E3893">
            <v>149457</v>
          </cell>
          <cell r="F3893">
            <v>145914</v>
          </cell>
          <cell r="G3893">
            <v>157305</v>
          </cell>
          <cell r="H3893">
            <v>210971</v>
          </cell>
        </row>
        <row r="3894">
          <cell r="E3894">
            <v>21187</v>
          </cell>
          <cell r="F3894">
            <v>26105</v>
          </cell>
          <cell r="G3894">
            <v>25709</v>
          </cell>
          <cell r="H3894">
            <v>37062</v>
          </cell>
        </row>
        <row r="3895">
          <cell r="E3895">
            <v>199783</v>
          </cell>
          <cell r="F3895">
            <v>220130</v>
          </cell>
          <cell r="G3895">
            <v>242948</v>
          </cell>
          <cell r="H3895">
            <v>261499</v>
          </cell>
        </row>
        <row r="3896">
          <cell r="E3896">
            <v>176969</v>
          </cell>
          <cell r="F3896">
            <v>192450</v>
          </cell>
          <cell r="G3896">
            <v>199153</v>
          </cell>
          <cell r="H3896">
            <v>202304</v>
          </cell>
        </row>
        <row r="3897">
          <cell r="E3897">
            <v>22814</v>
          </cell>
          <cell r="F3897">
            <v>27680</v>
          </cell>
          <cell r="G3897">
            <v>43795</v>
          </cell>
          <cell r="H3897">
            <v>59195</v>
          </cell>
        </row>
        <row r="3898">
          <cell r="E3898">
            <v>681303</v>
          </cell>
          <cell r="F3898">
            <v>717457</v>
          </cell>
          <cell r="G3898">
            <v>773173</v>
          </cell>
          <cell r="H3898">
            <v>885659</v>
          </cell>
        </row>
        <row r="3948">
          <cell r="E3948">
            <v>318561</v>
          </cell>
          <cell r="F3948">
            <v>333748</v>
          </cell>
          <cell r="G3948">
            <v>365825</v>
          </cell>
          <cell r="H3948">
            <v>396436</v>
          </cell>
        </row>
        <row r="3949">
          <cell r="E3949">
            <v>11462</v>
          </cell>
          <cell r="F3949">
            <v>12122</v>
          </cell>
          <cell r="G3949">
            <v>12563</v>
          </cell>
          <cell r="H3949">
            <v>13499</v>
          </cell>
        </row>
        <row r="3950">
          <cell r="E3950">
            <v>5331</v>
          </cell>
          <cell r="F3950">
            <v>4290</v>
          </cell>
          <cell r="G3950">
            <v>5727</v>
          </cell>
          <cell r="H3950">
            <v>6334</v>
          </cell>
        </row>
        <row r="3951">
          <cell r="E3951">
            <v>51463</v>
          </cell>
          <cell r="F3951">
            <v>53296</v>
          </cell>
          <cell r="G3951">
            <v>52253</v>
          </cell>
          <cell r="H3951">
            <v>55993</v>
          </cell>
        </row>
        <row r="3952">
          <cell r="E3952">
            <v>19458</v>
          </cell>
          <cell r="F3952">
            <v>21391</v>
          </cell>
          <cell r="G3952">
            <v>20308</v>
          </cell>
          <cell r="H3952">
            <v>27937</v>
          </cell>
        </row>
        <row r="3953">
          <cell r="E3953">
            <v>18277</v>
          </cell>
          <cell r="F3953">
            <v>18783</v>
          </cell>
          <cell r="G3953">
            <v>17816</v>
          </cell>
          <cell r="H3953">
            <v>17996</v>
          </cell>
        </row>
        <row r="3954">
          <cell r="E3954">
            <v>23199</v>
          </cell>
          <cell r="F3954">
            <v>22272</v>
          </cell>
          <cell r="G3954">
            <v>23248</v>
          </cell>
          <cell r="H3954">
            <v>24349</v>
          </cell>
        </row>
        <row r="3955">
          <cell r="E3955">
            <v>26588</v>
          </cell>
          <cell r="F3955">
            <v>28989</v>
          </cell>
          <cell r="G3955">
            <v>29887</v>
          </cell>
          <cell r="H3955">
            <v>26620</v>
          </cell>
        </row>
        <row r="3956">
          <cell r="E3956">
            <v>1099</v>
          </cell>
          <cell r="F3956">
            <v>1132</v>
          </cell>
          <cell r="G3956">
            <v>1173</v>
          </cell>
          <cell r="H3956">
            <v>1406</v>
          </cell>
        </row>
        <row r="3957">
          <cell r="E3957">
            <v>1575</v>
          </cell>
          <cell r="F3957">
            <v>1713</v>
          </cell>
          <cell r="G3957">
            <v>1756</v>
          </cell>
          <cell r="H3957">
            <v>1909</v>
          </cell>
        </row>
        <row r="3958">
          <cell r="E3958">
            <v>9802</v>
          </cell>
          <cell r="F3958">
            <v>10408</v>
          </cell>
          <cell r="G3958">
            <v>11939</v>
          </cell>
          <cell r="H3958">
            <v>11334</v>
          </cell>
        </row>
        <row r="3959">
          <cell r="E3959">
            <v>4916</v>
          </cell>
          <cell r="F3959">
            <v>5156</v>
          </cell>
          <cell r="G3959">
            <v>5330</v>
          </cell>
          <cell r="H3959">
            <v>6648</v>
          </cell>
        </row>
        <row r="3960">
          <cell r="E3960">
            <v>4697</v>
          </cell>
          <cell r="F3960">
            <v>8737</v>
          </cell>
          <cell r="G3960">
            <v>10028</v>
          </cell>
          <cell r="H3960">
            <v>10191</v>
          </cell>
        </row>
        <row r="3962">
          <cell r="E3962">
            <v>496428</v>
          </cell>
          <cell r="F3962">
            <v>522037</v>
          </cell>
          <cell r="G3962">
            <v>557853</v>
          </cell>
          <cell r="H3962">
            <v>600652</v>
          </cell>
        </row>
        <row r="3969">
          <cell r="E3969">
            <v>30006</v>
          </cell>
          <cell r="F3969">
            <v>31574</v>
          </cell>
          <cell r="G3969">
            <v>46713</v>
          </cell>
          <cell r="H3969">
            <v>54110</v>
          </cell>
        </row>
        <row r="3970">
          <cell r="E3970">
            <v>20978</v>
          </cell>
          <cell r="F3970">
            <v>22094</v>
          </cell>
          <cell r="G3970">
            <v>31818</v>
          </cell>
          <cell r="H3970">
            <v>37185</v>
          </cell>
        </row>
        <row r="3971">
          <cell r="E3971">
            <v>9028</v>
          </cell>
          <cell r="F3971">
            <v>9480</v>
          </cell>
          <cell r="G3971">
            <v>14895</v>
          </cell>
          <cell r="H3971">
            <v>16925</v>
          </cell>
        </row>
        <row r="3972">
          <cell r="E3972">
            <v>61716</v>
          </cell>
          <cell r="F3972">
            <v>68201</v>
          </cell>
          <cell r="G3972">
            <v>73511</v>
          </cell>
          <cell r="H3972">
            <v>78316</v>
          </cell>
        </row>
        <row r="3973">
          <cell r="E3973">
            <v>13630</v>
          </cell>
          <cell r="F3973">
            <v>13366</v>
          </cell>
          <cell r="G3973">
            <v>18684</v>
          </cell>
          <cell r="H3973">
            <v>22077</v>
          </cell>
        </row>
        <row r="3974">
          <cell r="E3974">
            <v>24132</v>
          </cell>
          <cell r="F3974">
            <v>26116</v>
          </cell>
          <cell r="G3974">
            <v>23794</v>
          </cell>
          <cell r="H3974">
            <v>24784</v>
          </cell>
        </row>
        <row r="3975">
          <cell r="E3975">
            <v>23954</v>
          </cell>
          <cell r="F3975">
            <v>28719</v>
          </cell>
          <cell r="G3975">
            <v>31033</v>
          </cell>
          <cell r="H3975">
            <v>31455</v>
          </cell>
        </row>
        <row r="3976">
          <cell r="E3976">
            <v>0</v>
          </cell>
          <cell r="F3976">
            <v>0</v>
          </cell>
          <cell r="G3976">
            <v>0</v>
          </cell>
          <cell r="H3976">
            <v>0</v>
          </cell>
        </row>
        <row r="3977">
          <cell r="E3977">
            <v>1496</v>
          </cell>
          <cell r="F3977">
            <v>3273</v>
          </cell>
          <cell r="G3977">
            <v>3691</v>
          </cell>
          <cell r="H3977">
            <v>3862</v>
          </cell>
        </row>
        <row r="3978">
          <cell r="E3978">
            <v>1361</v>
          </cell>
          <cell r="F3978">
            <v>3135</v>
          </cell>
          <cell r="G3978">
            <v>3548</v>
          </cell>
          <cell r="H3978">
            <v>3714</v>
          </cell>
        </row>
        <row r="3979">
          <cell r="E3979">
            <v>135</v>
          </cell>
          <cell r="F3979">
            <v>138</v>
          </cell>
          <cell r="G3979">
            <v>143</v>
          </cell>
          <cell r="H3979">
            <v>148</v>
          </cell>
        </row>
        <row r="3980">
          <cell r="E3980">
            <v>0</v>
          </cell>
          <cell r="F3980">
            <v>0</v>
          </cell>
          <cell r="G3980">
            <v>0</v>
          </cell>
          <cell r="H3980">
            <v>0</v>
          </cell>
        </row>
        <row r="3981">
          <cell r="E3981">
            <v>17115</v>
          </cell>
          <cell r="F3981">
            <v>18006</v>
          </cell>
          <cell r="G3981">
            <v>24266</v>
          </cell>
          <cell r="H3981">
            <v>24295</v>
          </cell>
        </row>
        <row r="3982">
          <cell r="E3982">
            <v>15540</v>
          </cell>
          <cell r="F3982">
            <v>16352</v>
          </cell>
          <cell r="G3982">
            <v>22130</v>
          </cell>
          <cell r="H3982">
            <v>22109</v>
          </cell>
        </row>
        <row r="3983">
          <cell r="E3983">
            <v>0</v>
          </cell>
          <cell r="F3983">
            <v>0</v>
          </cell>
          <cell r="G3983">
            <v>0</v>
          </cell>
          <cell r="H398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</row>
        <row r="3985">
          <cell r="E3985">
            <v>1575</v>
          </cell>
          <cell r="F3985">
            <v>1654</v>
          </cell>
          <cell r="G3985">
            <v>2136</v>
          </cell>
          <cell r="H3985">
            <v>2186</v>
          </cell>
        </row>
        <row r="3986">
          <cell r="E3986">
            <v>0</v>
          </cell>
          <cell r="F3986">
            <v>0</v>
          </cell>
          <cell r="G3986">
            <v>0</v>
          </cell>
          <cell r="H3986">
            <v>0</v>
          </cell>
        </row>
        <row r="3988">
          <cell r="E3988">
            <v>110333</v>
          </cell>
          <cell r="F3988">
            <v>121054</v>
          </cell>
          <cell r="G3988">
            <v>148181</v>
          </cell>
          <cell r="H3988">
            <v>160583</v>
          </cell>
        </row>
        <row r="3995">
          <cell r="E3995">
            <v>2230</v>
          </cell>
          <cell r="F3995">
            <v>2661</v>
          </cell>
          <cell r="G3995">
            <v>2510</v>
          </cell>
          <cell r="H3995">
            <v>3305</v>
          </cell>
        </row>
        <row r="3996">
          <cell r="E3996">
            <v>50</v>
          </cell>
          <cell r="F3996">
            <v>55</v>
          </cell>
          <cell r="G3996">
            <v>104</v>
          </cell>
          <cell r="H3996">
            <v>91</v>
          </cell>
        </row>
        <row r="3997">
          <cell r="E3997">
            <v>1171</v>
          </cell>
          <cell r="F3997">
            <v>1399</v>
          </cell>
          <cell r="G3997">
            <v>1196</v>
          </cell>
          <cell r="H3997">
            <v>2221</v>
          </cell>
        </row>
        <row r="3998">
          <cell r="E3998">
            <v>89</v>
          </cell>
          <cell r="F3998">
            <v>122</v>
          </cell>
          <cell r="G3998">
            <v>164</v>
          </cell>
          <cell r="H3998">
            <v>165</v>
          </cell>
        </row>
        <row r="3999">
          <cell r="E3999">
            <v>0</v>
          </cell>
          <cell r="F3999">
            <v>0</v>
          </cell>
          <cell r="G3999">
            <v>0</v>
          </cell>
          <cell r="H3999">
            <v>0</v>
          </cell>
        </row>
        <row r="4000">
          <cell r="E4000">
            <v>89</v>
          </cell>
          <cell r="F4000">
            <v>122</v>
          </cell>
          <cell r="G4000">
            <v>164</v>
          </cell>
          <cell r="H4000">
            <v>165</v>
          </cell>
        </row>
        <row r="4001">
          <cell r="E4001">
            <v>789</v>
          </cell>
          <cell r="F4001">
            <v>948</v>
          </cell>
          <cell r="G4001">
            <v>956</v>
          </cell>
          <cell r="H4001">
            <v>725</v>
          </cell>
        </row>
        <row r="4002">
          <cell r="E4002">
            <v>19</v>
          </cell>
          <cell r="F4002">
            <v>13</v>
          </cell>
          <cell r="G4002">
            <v>7</v>
          </cell>
          <cell r="H4002">
            <v>5</v>
          </cell>
        </row>
        <row r="4003">
          <cell r="E4003">
            <v>69</v>
          </cell>
          <cell r="F4003">
            <v>71</v>
          </cell>
          <cell r="G4003">
            <v>31</v>
          </cell>
          <cell r="H4003">
            <v>34</v>
          </cell>
        </row>
        <row r="4004">
          <cell r="E4004">
            <v>43</v>
          </cell>
          <cell r="F4004">
            <v>53</v>
          </cell>
          <cell r="G4004">
            <v>52</v>
          </cell>
          <cell r="H4004">
            <v>64</v>
          </cell>
        </row>
        <row r="4005">
          <cell r="E4005">
            <v>19</v>
          </cell>
          <cell r="F4005">
            <v>64</v>
          </cell>
          <cell r="G4005">
            <v>45</v>
          </cell>
          <cell r="H4005">
            <v>105</v>
          </cell>
        </row>
        <row r="4006">
          <cell r="E4006">
            <v>174720</v>
          </cell>
          <cell r="F4006">
            <v>189725</v>
          </cell>
          <cell r="G4006">
            <v>196598</v>
          </cell>
          <cell r="H4006">
            <v>198894</v>
          </cell>
        </row>
        <row r="4007">
          <cell r="E4007">
            <v>54146</v>
          </cell>
          <cell r="F4007">
            <v>56241</v>
          </cell>
          <cell r="G4007">
            <v>61007</v>
          </cell>
          <cell r="H4007">
            <v>64291</v>
          </cell>
        </row>
        <row r="4008">
          <cell r="E4008">
            <v>23259</v>
          </cell>
          <cell r="F4008">
            <v>23771</v>
          </cell>
          <cell r="G4008">
            <v>24655</v>
          </cell>
          <cell r="H4008">
            <v>28752</v>
          </cell>
        </row>
        <row r="4009">
          <cell r="E4009">
            <v>5861</v>
          </cell>
          <cell r="F4009">
            <v>6731</v>
          </cell>
          <cell r="G4009">
            <v>6907</v>
          </cell>
          <cell r="H4009">
            <v>6972</v>
          </cell>
        </row>
        <row r="4010">
          <cell r="E4010">
            <v>965</v>
          </cell>
          <cell r="F4010">
            <v>986</v>
          </cell>
          <cell r="G4010">
            <v>275</v>
          </cell>
          <cell r="H4010">
            <v>113</v>
          </cell>
        </row>
        <row r="4011">
          <cell r="E4011">
            <v>11958</v>
          </cell>
          <cell r="F4011">
            <v>13085</v>
          </cell>
          <cell r="G4011">
            <v>13514</v>
          </cell>
          <cell r="H4011">
            <v>13147</v>
          </cell>
        </row>
        <row r="4012">
          <cell r="E4012">
            <v>12103</v>
          </cell>
          <cell r="F4012">
            <v>11668</v>
          </cell>
          <cell r="G4012">
            <v>15656</v>
          </cell>
          <cell r="H4012">
            <v>15307</v>
          </cell>
        </row>
        <row r="4013">
          <cell r="E4013">
            <v>47605</v>
          </cell>
          <cell r="F4013">
            <v>51628</v>
          </cell>
          <cell r="G4013">
            <v>50912</v>
          </cell>
          <cell r="H4013">
            <v>51291</v>
          </cell>
        </row>
        <row r="4014">
          <cell r="E4014">
            <v>20462</v>
          </cell>
          <cell r="F4014">
            <v>21076</v>
          </cell>
          <cell r="G4014">
            <v>21003</v>
          </cell>
          <cell r="H4014">
            <v>20144</v>
          </cell>
        </row>
        <row r="4015">
          <cell r="E4015">
            <v>10265</v>
          </cell>
          <cell r="F4015">
            <v>10491</v>
          </cell>
          <cell r="G4015">
            <v>10388</v>
          </cell>
          <cell r="H4015">
            <v>10292</v>
          </cell>
        </row>
        <row r="4016">
          <cell r="E4016">
            <v>8247</v>
          </cell>
          <cell r="F4016">
            <v>10455</v>
          </cell>
          <cell r="G4016">
            <v>12493</v>
          </cell>
          <cell r="H4016">
            <v>8542</v>
          </cell>
        </row>
        <row r="4017">
          <cell r="E4017">
            <v>30558</v>
          </cell>
          <cell r="F4017">
            <v>33230</v>
          </cell>
          <cell r="G4017">
            <v>34302</v>
          </cell>
          <cell r="H4017">
            <v>35257</v>
          </cell>
        </row>
        <row r="4018">
          <cell r="E4018">
            <v>19864</v>
          </cell>
          <cell r="F4018">
            <v>22301</v>
          </cell>
          <cell r="G4018">
            <v>19932</v>
          </cell>
          <cell r="H4018">
            <v>19369</v>
          </cell>
        </row>
        <row r="4019">
          <cell r="E4019">
            <v>10694</v>
          </cell>
          <cell r="F4019">
            <v>10929</v>
          </cell>
          <cell r="G4019">
            <v>14370</v>
          </cell>
          <cell r="H4019">
            <v>15888</v>
          </cell>
        </row>
        <row r="4020">
          <cell r="E4020">
            <v>0</v>
          </cell>
          <cell r="F4020">
            <v>0</v>
          </cell>
          <cell r="G4020">
            <v>0</v>
          </cell>
          <cell r="H4020">
            <v>0</v>
          </cell>
        </row>
        <row r="4021">
          <cell r="E4021">
            <v>3437</v>
          </cell>
          <cell r="F4021">
            <v>6604</v>
          </cell>
          <cell r="G4021">
            <v>6493</v>
          </cell>
          <cell r="H4021">
            <v>9077</v>
          </cell>
        </row>
        <row r="4022">
          <cell r="E4022">
            <v>22814</v>
          </cell>
          <cell r="F4022">
            <v>27680</v>
          </cell>
          <cell r="G4022">
            <v>43795</v>
          </cell>
          <cell r="H4022">
            <v>59195</v>
          </cell>
        </row>
        <row r="4023">
          <cell r="E4023">
            <v>0</v>
          </cell>
          <cell r="F4023">
            <v>0</v>
          </cell>
          <cell r="G4023">
            <v>229</v>
          </cell>
          <cell r="H4023">
            <v>117</v>
          </cell>
        </row>
        <row r="4024">
          <cell r="E4024">
            <v>13828</v>
          </cell>
          <cell r="F4024">
            <v>18442</v>
          </cell>
          <cell r="G4024">
            <v>16724</v>
          </cell>
          <cell r="H4024">
            <v>13088</v>
          </cell>
        </row>
        <row r="4025">
          <cell r="E4025">
            <v>6307</v>
          </cell>
          <cell r="F4025">
            <v>6490</v>
          </cell>
          <cell r="G4025">
            <v>3120</v>
          </cell>
          <cell r="H4025">
            <v>3371</v>
          </cell>
        </row>
        <row r="4026">
          <cell r="E4026">
            <v>2679</v>
          </cell>
          <cell r="F4026">
            <v>2748</v>
          </cell>
          <cell r="G4026">
            <v>23722</v>
          </cell>
          <cell r="H4026">
            <v>42619</v>
          </cell>
        </row>
        <row r="4028">
          <cell r="E4028">
            <v>199783</v>
          </cell>
          <cell r="F4028">
            <v>220130</v>
          </cell>
          <cell r="G4028">
            <v>242948</v>
          </cell>
          <cell r="H4028">
            <v>261499</v>
          </cell>
        </row>
        <row r="4035">
          <cell r="E4035">
            <v>147646</v>
          </cell>
          <cell r="F4035">
            <v>144049</v>
          </cell>
          <cell r="G4035">
            <v>155452</v>
          </cell>
          <cell r="H4035">
            <v>149269</v>
          </cell>
        </row>
        <row r="4036">
          <cell r="E4036">
            <v>0</v>
          </cell>
          <cell r="F4036">
            <v>0</v>
          </cell>
          <cell r="G4036">
            <v>43</v>
          </cell>
          <cell r="H4036">
            <v>41</v>
          </cell>
        </row>
        <row r="4037">
          <cell r="E4037">
            <v>0</v>
          </cell>
          <cell r="F4037">
            <v>0</v>
          </cell>
          <cell r="G4037">
            <v>3</v>
          </cell>
          <cell r="H4037">
            <v>176</v>
          </cell>
        </row>
        <row r="4038">
          <cell r="E4038">
            <v>133244</v>
          </cell>
          <cell r="F4038">
            <v>143942</v>
          </cell>
          <cell r="G4038">
            <v>155116</v>
          </cell>
          <cell r="H4038">
            <v>148546</v>
          </cell>
        </row>
        <row r="4039">
          <cell r="E4039">
            <v>133244</v>
          </cell>
          <cell r="F4039">
            <v>143942</v>
          </cell>
          <cell r="G4039">
            <v>155115</v>
          </cell>
          <cell r="H4039">
            <v>148536</v>
          </cell>
        </row>
        <row r="4040">
          <cell r="E4040">
            <v>0</v>
          </cell>
          <cell r="F4040">
            <v>0</v>
          </cell>
          <cell r="G4040">
            <v>1</v>
          </cell>
          <cell r="H4040">
            <v>10</v>
          </cell>
        </row>
        <row r="4041">
          <cell r="E4041">
            <v>0</v>
          </cell>
          <cell r="F4041">
            <v>0</v>
          </cell>
          <cell r="G4041">
            <v>0</v>
          </cell>
          <cell r="H4041">
            <v>0</v>
          </cell>
        </row>
        <row r="4042">
          <cell r="E4042">
            <v>0</v>
          </cell>
          <cell r="F4042">
            <v>0</v>
          </cell>
          <cell r="G4042">
            <v>222</v>
          </cell>
          <cell r="H4042">
            <v>426</v>
          </cell>
        </row>
        <row r="4043">
          <cell r="E4043">
            <v>14321</v>
          </cell>
          <cell r="F4043">
            <v>23</v>
          </cell>
          <cell r="G4043">
            <v>2</v>
          </cell>
          <cell r="H4043">
            <v>3</v>
          </cell>
        </row>
        <row r="4044">
          <cell r="E4044">
            <v>81</v>
          </cell>
          <cell r="F4044">
            <v>84</v>
          </cell>
          <cell r="G4044">
            <v>66</v>
          </cell>
          <cell r="H4044">
            <v>77</v>
          </cell>
        </row>
        <row r="4045">
          <cell r="E4045">
            <v>0</v>
          </cell>
          <cell r="F4045">
            <v>0</v>
          </cell>
          <cell r="G4045">
            <v>17</v>
          </cell>
          <cell r="H4045">
            <v>20</v>
          </cell>
        </row>
        <row r="4046">
          <cell r="E4046">
            <v>1811</v>
          </cell>
          <cell r="F4046">
            <v>1865</v>
          </cell>
          <cell r="G4046">
            <v>1836</v>
          </cell>
          <cell r="H4046">
            <v>61682</v>
          </cell>
        </row>
        <row r="4047">
          <cell r="E4047">
            <v>98</v>
          </cell>
          <cell r="F4047">
            <v>111</v>
          </cell>
          <cell r="G4047">
            <v>517</v>
          </cell>
          <cell r="H4047">
            <v>912</v>
          </cell>
        </row>
        <row r="4048">
          <cell r="E4048">
            <v>0</v>
          </cell>
          <cell r="F4048">
            <v>0</v>
          </cell>
          <cell r="G4048">
            <v>0</v>
          </cell>
          <cell r="H4048">
            <v>0</v>
          </cell>
        </row>
        <row r="4049">
          <cell r="E4049">
            <v>0</v>
          </cell>
          <cell r="F4049">
            <v>0</v>
          </cell>
          <cell r="G4049">
            <v>0</v>
          </cell>
          <cell r="H4049">
            <v>1</v>
          </cell>
        </row>
        <row r="4050">
          <cell r="E4050">
            <v>29</v>
          </cell>
          <cell r="F4050">
            <v>29</v>
          </cell>
          <cell r="G4050">
            <v>17</v>
          </cell>
          <cell r="H4050">
            <v>46</v>
          </cell>
        </row>
        <row r="4051">
          <cell r="E4051">
            <v>0</v>
          </cell>
          <cell r="F4051">
            <v>6</v>
          </cell>
          <cell r="G4051">
            <v>0</v>
          </cell>
          <cell r="H4051">
            <v>0</v>
          </cell>
        </row>
        <row r="4052">
          <cell r="E4052">
            <v>69</v>
          </cell>
          <cell r="F4052">
            <v>76</v>
          </cell>
          <cell r="G4052">
            <v>500</v>
          </cell>
          <cell r="H4052">
            <v>865</v>
          </cell>
        </row>
        <row r="4053">
          <cell r="E4053">
            <v>0</v>
          </cell>
          <cell r="F4053">
            <v>0</v>
          </cell>
          <cell r="G4053">
            <v>0</v>
          </cell>
          <cell r="H4053">
            <v>0</v>
          </cell>
        </row>
        <row r="4054">
          <cell r="E4054">
            <v>0</v>
          </cell>
          <cell r="F4054">
            <v>0</v>
          </cell>
          <cell r="G4054">
            <v>0</v>
          </cell>
          <cell r="H4054">
            <v>0</v>
          </cell>
        </row>
        <row r="4055">
          <cell r="E4055">
            <v>0</v>
          </cell>
          <cell r="F4055">
            <v>0</v>
          </cell>
          <cell r="G4055">
            <v>0</v>
          </cell>
          <cell r="H4055">
            <v>11</v>
          </cell>
        </row>
        <row r="4056">
          <cell r="E4056">
            <v>0</v>
          </cell>
          <cell r="F4056">
            <v>0</v>
          </cell>
          <cell r="G4056">
            <v>5</v>
          </cell>
          <cell r="H4056">
            <v>122</v>
          </cell>
        </row>
        <row r="4057">
          <cell r="E4057">
            <v>0</v>
          </cell>
          <cell r="F4057">
            <v>0</v>
          </cell>
          <cell r="G4057">
            <v>6</v>
          </cell>
          <cell r="H4057">
            <v>16</v>
          </cell>
        </row>
        <row r="4058">
          <cell r="E4058">
            <v>0</v>
          </cell>
          <cell r="F4058">
            <v>0</v>
          </cell>
          <cell r="G4058">
            <v>6</v>
          </cell>
          <cell r="H4058">
            <v>10</v>
          </cell>
        </row>
        <row r="4059">
          <cell r="E4059">
            <v>0</v>
          </cell>
          <cell r="F4059">
            <v>0</v>
          </cell>
          <cell r="G4059">
            <v>0</v>
          </cell>
          <cell r="H4059">
            <v>6</v>
          </cell>
        </row>
        <row r="4060">
          <cell r="E4060">
            <v>0</v>
          </cell>
          <cell r="F4060">
            <v>0</v>
          </cell>
          <cell r="G4060">
            <v>0</v>
          </cell>
          <cell r="H4060">
            <v>0</v>
          </cell>
        </row>
        <row r="4061">
          <cell r="E4061">
            <v>1713</v>
          </cell>
          <cell r="F4061">
            <v>1754</v>
          </cell>
          <cell r="G4061">
            <v>1308</v>
          </cell>
          <cell r="H4061">
            <v>60621</v>
          </cell>
        </row>
        <row r="4062">
          <cell r="E4062">
            <v>21187</v>
          </cell>
          <cell r="F4062">
            <v>26105</v>
          </cell>
          <cell r="G4062">
            <v>25709</v>
          </cell>
          <cell r="H4062">
            <v>37062</v>
          </cell>
        </row>
        <row r="4063">
          <cell r="E4063">
            <v>10251</v>
          </cell>
          <cell r="F4063">
            <v>9590</v>
          </cell>
          <cell r="G4063">
            <v>10011</v>
          </cell>
          <cell r="H4063">
            <v>7634</v>
          </cell>
        </row>
        <row r="4064">
          <cell r="E4064">
            <v>3522</v>
          </cell>
          <cell r="F4064">
            <v>6286</v>
          </cell>
          <cell r="G4064">
            <v>4084</v>
          </cell>
          <cell r="H4064">
            <v>6554</v>
          </cell>
        </row>
        <row r="4065">
          <cell r="E4065">
            <v>2504</v>
          </cell>
          <cell r="F4065">
            <v>2625</v>
          </cell>
          <cell r="G4065">
            <v>2108</v>
          </cell>
          <cell r="H4065">
            <v>1919</v>
          </cell>
        </row>
        <row r="4066">
          <cell r="E4066">
            <v>4910</v>
          </cell>
          <cell r="F4066">
            <v>7604</v>
          </cell>
          <cell r="G4066">
            <v>9506</v>
          </cell>
          <cell r="H4066">
            <v>20955</v>
          </cell>
        </row>
        <row r="4068">
          <cell r="E4068">
            <v>170644</v>
          </cell>
          <cell r="F4068">
            <v>172019</v>
          </cell>
          <cell r="G4068">
            <v>183014</v>
          </cell>
          <cell r="H4068">
            <v>248033</v>
          </cell>
        </row>
      </sheetData>
      <sheetData sheetId="8" refreshError="1"/>
      <sheetData sheetId="9" refreshError="1"/>
      <sheetData sheetId="10">
        <row r="3883">
          <cell r="E3883">
            <v>608420</v>
          </cell>
          <cell r="F3883">
            <v>643143</v>
          </cell>
          <cell r="G3883">
            <v>672493.28326558322</v>
          </cell>
          <cell r="H3883">
            <v>677611.64442149922</v>
          </cell>
        </row>
        <row r="3884">
          <cell r="E3884">
            <v>496428</v>
          </cell>
          <cell r="F3884">
            <v>522037.00000000006</v>
          </cell>
          <cell r="G3884">
            <v>547319.42054450058</v>
          </cell>
          <cell r="H3884">
            <v>558229.32179947698</v>
          </cell>
        </row>
        <row r="3885">
          <cell r="E3885">
            <v>103506</v>
          </cell>
          <cell r="F3885">
            <v>111699</v>
          </cell>
          <cell r="G3885">
            <v>115539.88975627992</v>
          </cell>
          <cell r="H3885">
            <v>109720.70968501373</v>
          </cell>
        </row>
        <row r="3886">
          <cell r="E3886">
            <v>8486</v>
          </cell>
          <cell r="F3886">
            <v>9407</v>
          </cell>
          <cell r="G3886">
            <v>9614.0973751058427</v>
          </cell>
          <cell r="H3886">
            <v>10144.40705368311</v>
          </cell>
        </row>
        <row r="3887">
          <cell r="E3887">
            <v>102022</v>
          </cell>
          <cell r="F3887">
            <v>122425</v>
          </cell>
          <cell r="G3887">
            <v>136715.86315285886</v>
          </cell>
          <cell r="H3887">
            <v>143065.94242414701</v>
          </cell>
        </row>
        <row r="3888">
          <cell r="E3888">
            <v>110333</v>
          </cell>
          <cell r="F3888">
            <v>121054</v>
          </cell>
          <cell r="G3888">
            <v>135281.36212734829</v>
          </cell>
          <cell r="H3888">
            <v>141563.34982761275</v>
          </cell>
        </row>
        <row r="3889">
          <cell r="E3889">
            <v>-8311</v>
          </cell>
          <cell r="F3889">
            <v>1371</v>
          </cell>
          <cell r="G3889">
            <v>1408.1796610169492</v>
          </cell>
          <cell r="H3889">
            <v>1475.5122416756326</v>
          </cell>
        </row>
        <row r="3890">
          <cell r="E3890">
            <v>0</v>
          </cell>
          <cell r="F3890">
            <v>0</v>
          </cell>
          <cell r="G3890">
            <v>0</v>
          </cell>
          <cell r="H3890">
            <v>0</v>
          </cell>
        </row>
        <row r="3891">
          <cell r="E3891">
            <v>-29139</v>
          </cell>
          <cell r="F3891">
            <v>-48111</v>
          </cell>
          <cell r="G3891">
            <v>-57886.187822455984</v>
          </cell>
          <cell r="H3891">
            <v>-23751.34541628911</v>
          </cell>
        </row>
        <row r="3892">
          <cell r="E3892">
            <v>170644</v>
          </cell>
          <cell r="F3892">
            <v>172019</v>
          </cell>
          <cell r="G3892">
            <v>179466.79245691744</v>
          </cell>
          <cell r="H3892">
            <v>196541.43512138378</v>
          </cell>
        </row>
        <row r="3893">
          <cell r="E3893">
            <v>149457</v>
          </cell>
          <cell r="F3893">
            <v>145914</v>
          </cell>
          <cell r="G3893">
            <v>153926.12358081239</v>
          </cell>
          <cell r="H3893">
            <v>169683.96855437415</v>
          </cell>
        </row>
        <row r="3894">
          <cell r="E3894">
            <v>21187</v>
          </cell>
          <cell r="F3894">
            <v>26104.999999999996</v>
          </cell>
          <cell r="G3894">
            <v>25516.441525359285</v>
          </cell>
          <cell r="H3894">
            <v>26938.140369534151</v>
          </cell>
        </row>
        <row r="3895">
          <cell r="E3895">
            <v>199783</v>
          </cell>
          <cell r="F3895">
            <v>220130</v>
          </cell>
          <cell r="G3895">
            <v>237444.69364921504</v>
          </cell>
          <cell r="H3895">
            <v>239454.65532570297</v>
          </cell>
        </row>
        <row r="3896">
          <cell r="E3896">
            <v>176969</v>
          </cell>
          <cell r="F3896">
            <v>192449.99999999997</v>
          </cell>
          <cell r="G3896">
            <v>193788.93829919555</v>
          </cell>
          <cell r="H3896">
            <v>193845.47145136076</v>
          </cell>
        </row>
        <row r="3897">
          <cell r="E3897">
            <v>22814</v>
          </cell>
          <cell r="F3897">
            <v>27680.000000000004</v>
          </cell>
          <cell r="G3897">
            <v>44153.910034602086</v>
          </cell>
          <cell r="H3897">
            <v>45806.80882066406</v>
          </cell>
        </row>
        <row r="3898">
          <cell r="E3898">
            <v>681303</v>
          </cell>
          <cell r="F3898">
            <v>717457</v>
          </cell>
          <cell r="G3898">
            <v>751815.95561762876</v>
          </cell>
          <cell r="H3898">
            <v>780095.16390470602</v>
          </cell>
        </row>
        <row r="3948">
          <cell r="E3948">
            <v>318561</v>
          </cell>
          <cell r="F3948">
            <v>333747.99999999994</v>
          </cell>
          <cell r="G3948">
            <v>352288.5925579677</v>
          </cell>
          <cell r="H3948">
            <v>359254.63597156649</v>
          </cell>
        </row>
        <row r="3949">
          <cell r="E3949">
            <v>11462</v>
          </cell>
          <cell r="F3949">
            <v>12122</v>
          </cell>
          <cell r="G3949">
            <v>12286.299798305767</v>
          </cell>
          <cell r="H3949">
            <v>12747.118667076285</v>
          </cell>
        </row>
        <row r="3950">
          <cell r="E3950">
            <v>5331</v>
          </cell>
          <cell r="F3950">
            <v>4290</v>
          </cell>
          <cell r="G3950">
            <v>5705.7199256850899</v>
          </cell>
          <cell r="H3950">
            <v>5997.3498189992306</v>
          </cell>
        </row>
        <row r="3951">
          <cell r="E3951">
            <v>51463</v>
          </cell>
          <cell r="F3951">
            <v>53296</v>
          </cell>
          <cell r="G3951">
            <v>54333.740864305924</v>
          </cell>
          <cell r="H3951">
            <v>55783.291507115799</v>
          </cell>
        </row>
        <row r="3952">
          <cell r="E3952">
            <v>19458</v>
          </cell>
          <cell r="F3952">
            <v>21391</v>
          </cell>
          <cell r="G3952">
            <v>20417.767813498776</v>
          </cell>
          <cell r="H3952">
            <v>22577.129602442721</v>
          </cell>
        </row>
        <row r="3953">
          <cell r="E3953">
            <v>18277</v>
          </cell>
          <cell r="F3953">
            <v>18783</v>
          </cell>
          <cell r="G3953">
            <v>18880.496953283684</v>
          </cell>
          <cell r="H3953">
            <v>18461.93344769035</v>
          </cell>
        </row>
        <row r="3954">
          <cell r="E3954">
            <v>23199</v>
          </cell>
          <cell r="F3954">
            <v>22272</v>
          </cell>
          <cell r="G3954">
            <v>22752.535747242608</v>
          </cell>
          <cell r="H3954">
            <v>23665.164156753963</v>
          </cell>
        </row>
        <row r="3955">
          <cell r="E3955">
            <v>26588</v>
          </cell>
          <cell r="F3955">
            <v>28989</v>
          </cell>
          <cell r="G3955">
            <v>30469.289361702129</v>
          </cell>
          <cell r="H3955">
            <v>27818.104839610067</v>
          </cell>
        </row>
        <row r="3956">
          <cell r="E3956">
            <v>1099</v>
          </cell>
          <cell r="F3956">
            <v>1132</v>
          </cell>
          <cell r="G3956">
            <v>1160.6958041958044</v>
          </cell>
          <cell r="H3956">
            <v>1380.6584608285118</v>
          </cell>
        </row>
        <row r="3957">
          <cell r="E3957">
            <v>1575</v>
          </cell>
          <cell r="F3957">
            <v>1713.0000000000002</v>
          </cell>
          <cell r="G3957">
            <v>1750.8894062863799</v>
          </cell>
          <cell r="H3957">
            <v>1903.4441210710133</v>
          </cell>
        </row>
        <row r="3958">
          <cell r="E3958">
            <v>9802</v>
          </cell>
          <cell r="F3958">
            <v>10408</v>
          </cell>
          <cell r="G3958">
            <v>11831.011330096162</v>
          </cell>
          <cell r="H3958">
            <v>11370.531876139226</v>
          </cell>
        </row>
        <row r="3959">
          <cell r="E3959">
            <v>4916</v>
          </cell>
          <cell r="F3959">
            <v>5156</v>
          </cell>
          <cell r="G3959">
            <v>5317.6238390092876</v>
          </cell>
          <cell r="H3959">
            <v>6429.8951039894046</v>
          </cell>
        </row>
        <row r="3960">
          <cell r="E3960">
            <v>4697</v>
          </cell>
          <cell r="F3960">
            <v>8737</v>
          </cell>
          <cell r="G3960">
            <v>9921.2587475937034</v>
          </cell>
          <cell r="H3960">
            <v>9986.9170186415868</v>
          </cell>
        </row>
        <row r="3969">
          <cell r="E3969">
            <v>30006</v>
          </cell>
          <cell r="F3969">
            <v>31574</v>
          </cell>
          <cell r="G3969">
            <v>46995.802383380062</v>
          </cell>
          <cell r="H3969">
            <v>53965.087792638158</v>
          </cell>
        </row>
        <row r="3970">
          <cell r="E3970">
            <v>20978</v>
          </cell>
          <cell r="F3970">
            <v>22094.000000000004</v>
          </cell>
          <cell r="G3970">
            <v>32009.238320735822</v>
          </cell>
          <cell r="H3970">
            <v>37122.650000204645</v>
          </cell>
        </row>
        <row r="3971">
          <cell r="E3971">
            <v>9028</v>
          </cell>
          <cell r="F3971">
            <v>9480</v>
          </cell>
          <cell r="G3971">
            <v>14986.690723837826</v>
          </cell>
          <cell r="H3971">
            <v>16843.730692672503</v>
          </cell>
        </row>
        <row r="3972">
          <cell r="E3972">
            <v>61716</v>
          </cell>
          <cell r="F3972">
            <v>68201</v>
          </cell>
          <cell r="G3972">
            <v>63258.137795722665</v>
          </cell>
          <cell r="H3972">
            <v>63374.665092486008</v>
          </cell>
        </row>
        <row r="3973">
          <cell r="E3973">
            <v>13630</v>
          </cell>
          <cell r="F3973">
            <v>13366</v>
          </cell>
          <cell r="G3973">
            <v>11236.460922384702</v>
          </cell>
          <cell r="H3973">
            <v>12488.916466973118</v>
          </cell>
        </row>
        <row r="3974">
          <cell r="E3974">
            <v>24132</v>
          </cell>
          <cell r="F3974">
            <v>26115.999999999996</v>
          </cell>
          <cell r="G3974">
            <v>22006.73244324822</v>
          </cell>
          <cell r="H3974">
            <v>20663.567223847844</v>
          </cell>
        </row>
        <row r="3975">
          <cell r="E3975">
            <v>23954</v>
          </cell>
          <cell r="F3975">
            <v>28719.000000000004</v>
          </cell>
          <cell r="G3975">
            <v>30953.243045184594</v>
          </cell>
          <cell r="H3975">
            <v>30508.061038612566</v>
          </cell>
        </row>
        <row r="3976">
          <cell r="E3976">
            <v>0</v>
          </cell>
          <cell r="F3976">
            <v>0</v>
          </cell>
          <cell r="G3976">
            <v>0</v>
          </cell>
          <cell r="H3976">
            <v>0</v>
          </cell>
        </row>
        <row r="3977">
          <cell r="E3977">
            <v>1496</v>
          </cell>
          <cell r="F3977">
            <v>3273</v>
          </cell>
          <cell r="G3977">
            <v>3227.5295217739781</v>
          </cell>
          <cell r="H3977">
            <v>3363.3888324584736</v>
          </cell>
        </row>
        <row r="3978">
          <cell r="E3978">
            <v>1361</v>
          </cell>
          <cell r="F3978">
            <v>3134.9999999999995</v>
          </cell>
          <cell r="G3978">
            <v>3087.1440466278095</v>
          </cell>
          <cell r="H3978">
            <v>3219.7846080246231</v>
          </cell>
        </row>
        <row r="3979">
          <cell r="E3979">
            <v>135</v>
          </cell>
          <cell r="F3979">
            <v>138</v>
          </cell>
          <cell r="G3979">
            <v>140.95714285714286</v>
          </cell>
          <cell r="H3979">
            <v>143.87349753694582</v>
          </cell>
        </row>
        <row r="3980">
          <cell r="E3980">
            <v>0</v>
          </cell>
          <cell r="F3980">
            <v>0</v>
          </cell>
          <cell r="G3980">
            <v>0</v>
          </cell>
          <cell r="H3980">
            <v>0</v>
          </cell>
        </row>
        <row r="3981">
          <cell r="E3981">
            <v>17115</v>
          </cell>
          <cell r="F3981">
            <v>18006</v>
          </cell>
          <cell r="G3981">
            <v>23987.570463903379</v>
          </cell>
          <cell r="H3981">
            <v>23828.679904343648</v>
          </cell>
        </row>
        <row r="3982">
          <cell r="E3982">
            <v>15540</v>
          </cell>
          <cell r="F3982">
            <v>16351.999999999998</v>
          </cell>
          <cell r="G3982">
            <v>21890.373238158609</v>
          </cell>
          <cell r="H3982">
            <v>21705.801763575757</v>
          </cell>
        </row>
        <row r="3983">
          <cell r="E3983">
            <v>0</v>
          </cell>
          <cell r="F3983">
            <v>0</v>
          </cell>
          <cell r="G3983">
            <v>0</v>
          </cell>
          <cell r="H398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</row>
        <row r="3985">
          <cell r="E3985">
            <v>1575</v>
          </cell>
          <cell r="F3985">
            <v>1653.9999999999998</v>
          </cell>
          <cell r="G3985">
            <v>2097.9477434679334</v>
          </cell>
          <cell r="H3985">
            <v>2123.2008181578253</v>
          </cell>
        </row>
        <row r="3986">
          <cell r="E3986">
            <v>0</v>
          </cell>
          <cell r="F3986">
            <v>0</v>
          </cell>
          <cell r="G3986">
            <v>0</v>
          </cell>
          <cell r="H3986">
            <v>0</v>
          </cell>
        </row>
        <row r="3988">
          <cell r="E3988">
            <v>110333</v>
          </cell>
          <cell r="F3988">
            <v>121054</v>
          </cell>
          <cell r="G3988">
            <v>135281.36212734829</v>
          </cell>
          <cell r="H3988">
            <v>141563.34982761275</v>
          </cell>
        </row>
        <row r="3995">
          <cell r="E3995">
            <v>2230</v>
          </cell>
          <cell r="F3995">
            <v>2661</v>
          </cell>
          <cell r="G3995">
            <v>2507.1734234234236</v>
          </cell>
          <cell r="H3995">
            <v>3086.1110481990372</v>
          </cell>
        </row>
        <row r="3996">
          <cell r="E3996">
            <v>50</v>
          </cell>
          <cell r="F3996">
            <v>55.000000000000007</v>
          </cell>
          <cell r="G3996">
            <v>100.35087719298247</v>
          </cell>
          <cell r="H3996">
            <v>81.535087719298247</v>
          </cell>
        </row>
        <row r="3997">
          <cell r="E3997">
            <v>1171</v>
          </cell>
          <cell r="F3997">
            <v>1399</v>
          </cell>
          <cell r="G3997">
            <v>1207.2178932178933</v>
          </cell>
          <cell r="H3997">
            <v>2037.4095295113534</v>
          </cell>
        </row>
        <row r="3998">
          <cell r="E3998">
            <v>89</v>
          </cell>
          <cell r="F3998">
            <v>122</v>
          </cell>
          <cell r="G3998">
            <v>165.35537190082644</v>
          </cell>
          <cell r="H3998">
            <v>163.37506804572672</v>
          </cell>
        </row>
        <row r="3999">
          <cell r="E3999">
            <v>0</v>
          </cell>
          <cell r="F3999">
            <v>0</v>
          </cell>
          <cell r="G3999">
            <v>0</v>
          </cell>
          <cell r="H3999">
            <v>0</v>
          </cell>
        </row>
        <row r="4000">
          <cell r="E4000">
            <v>89</v>
          </cell>
          <cell r="F4000">
            <v>122</v>
          </cell>
          <cell r="G4000">
            <v>165.35537190082644</v>
          </cell>
          <cell r="H4000">
            <v>163.37506804572672</v>
          </cell>
        </row>
        <row r="4001">
          <cell r="E4001">
            <v>789</v>
          </cell>
          <cell r="F4001">
            <v>948</v>
          </cell>
          <cell r="G4001">
            <v>942.08731808731818</v>
          </cell>
          <cell r="H4001">
            <v>683.69700261592152</v>
          </cell>
        </row>
        <row r="4002">
          <cell r="E4002">
            <v>19</v>
          </cell>
          <cell r="F4002">
            <v>13</v>
          </cell>
          <cell r="G4002">
            <v>7</v>
          </cell>
          <cell r="H4002">
            <v>4.375</v>
          </cell>
        </row>
        <row r="4003">
          <cell r="E4003">
            <v>69</v>
          </cell>
          <cell r="F4003">
            <v>71</v>
          </cell>
          <cell r="G4003">
            <v>30.569444444444446</v>
          </cell>
          <cell r="H4003">
            <v>33.527777777777779</v>
          </cell>
        </row>
        <row r="4004">
          <cell r="E4004">
            <v>43</v>
          </cell>
          <cell r="F4004">
            <v>53</v>
          </cell>
          <cell r="G4004">
            <v>52</v>
          </cell>
          <cell r="H4004">
            <v>64</v>
          </cell>
        </row>
        <row r="4005">
          <cell r="E4005">
            <v>19</v>
          </cell>
          <cell r="F4005">
            <v>64</v>
          </cell>
          <cell r="G4005">
            <v>44.307692307692307</v>
          </cell>
          <cell r="H4005">
            <v>101.13712374581939</v>
          </cell>
        </row>
        <row r="4006">
          <cell r="E4006">
            <v>174720</v>
          </cell>
          <cell r="F4006">
            <v>189725</v>
          </cell>
          <cell r="G4006">
            <v>191232.69938681764</v>
          </cell>
          <cell r="H4006">
            <v>190638.43395371607</v>
          </cell>
        </row>
        <row r="4007">
          <cell r="E4007">
            <v>54146</v>
          </cell>
          <cell r="F4007">
            <v>56241.000000000007</v>
          </cell>
          <cell r="G4007">
            <v>61610.606697791351</v>
          </cell>
          <cell r="H4007">
            <v>61912.992406766556</v>
          </cell>
        </row>
        <row r="4008">
          <cell r="E4008">
            <v>23259</v>
          </cell>
          <cell r="F4008">
            <v>23770.999999999996</v>
          </cell>
          <cell r="G4008">
            <v>25107.055862571215</v>
          </cell>
          <cell r="H4008">
            <v>25460.377038078779</v>
          </cell>
        </row>
        <row r="4009">
          <cell r="E4009">
            <v>5861</v>
          </cell>
          <cell r="F4009">
            <v>6731</v>
          </cell>
          <cell r="G4009">
            <v>7083.8057290873076</v>
          </cell>
          <cell r="H4009">
            <v>7363.6936846871495</v>
          </cell>
        </row>
        <row r="4010">
          <cell r="E4010">
            <v>965</v>
          </cell>
          <cell r="F4010">
            <v>985.99999999999989</v>
          </cell>
          <cell r="G4010">
            <v>268.46534653465346</v>
          </cell>
          <cell r="H4010">
            <v>111.5315594059406</v>
          </cell>
        </row>
        <row r="4011">
          <cell r="E4011">
            <v>11958</v>
          </cell>
          <cell r="F4011">
            <v>13085</v>
          </cell>
          <cell r="G4011">
            <v>13441.067953785345</v>
          </cell>
          <cell r="H4011">
            <v>13243.627399266727</v>
          </cell>
        </row>
        <row r="4012">
          <cell r="E4012">
            <v>12103</v>
          </cell>
          <cell r="F4012">
            <v>11668</v>
          </cell>
          <cell r="G4012">
            <v>15723.37820623171</v>
          </cell>
          <cell r="H4012">
            <v>15728.515893529524</v>
          </cell>
        </row>
        <row r="4013">
          <cell r="E4013">
            <v>47605</v>
          </cell>
          <cell r="F4013">
            <v>51628</v>
          </cell>
          <cell r="G4013">
            <v>53568.206081356482</v>
          </cell>
          <cell r="H4013">
            <v>54789.161245091629</v>
          </cell>
        </row>
        <row r="4014">
          <cell r="E4014">
            <v>20462</v>
          </cell>
          <cell r="F4014">
            <v>21076</v>
          </cell>
          <cell r="G4014">
            <v>21718.144833676772</v>
          </cell>
          <cell r="H4014">
            <v>20782.400338681531</v>
          </cell>
        </row>
        <row r="4015">
          <cell r="E4015">
            <v>10265</v>
          </cell>
          <cell r="F4015">
            <v>10491</v>
          </cell>
          <cell r="G4015">
            <v>10357.394791864665</v>
          </cell>
          <cell r="H4015">
            <v>10202.74762613621</v>
          </cell>
        </row>
        <row r="4016">
          <cell r="E4016">
            <v>8247</v>
          </cell>
          <cell r="F4016">
            <v>10455</v>
          </cell>
          <cell r="G4016">
            <v>9978.937657575063</v>
          </cell>
          <cell r="H4016">
            <v>6710.2326592935669</v>
          </cell>
        </row>
        <row r="4017">
          <cell r="E4017">
            <v>30558</v>
          </cell>
          <cell r="F4017">
            <v>33230</v>
          </cell>
          <cell r="G4017">
            <v>28172.403855659912</v>
          </cell>
          <cell r="H4017">
            <v>28692.427140187225</v>
          </cell>
        </row>
        <row r="4018">
          <cell r="E4018">
            <v>19864</v>
          </cell>
          <cell r="F4018">
            <v>22301</v>
          </cell>
          <cell r="G4018">
            <v>19013.753614509369</v>
          </cell>
          <cell r="H4018">
            <v>18149.790239979891</v>
          </cell>
        </row>
        <row r="4019">
          <cell r="E4019">
            <v>10694</v>
          </cell>
          <cell r="F4019">
            <v>10929.000000000002</v>
          </cell>
          <cell r="G4019">
            <v>9193.8724973656499</v>
          </cell>
          <cell r="H4019">
            <v>10195.591975859945</v>
          </cell>
        </row>
        <row r="4020">
          <cell r="E4020">
            <v>0</v>
          </cell>
          <cell r="F4020">
            <v>0</v>
          </cell>
          <cell r="G4020">
            <v>0</v>
          </cell>
          <cell r="H4020">
            <v>0</v>
          </cell>
        </row>
        <row r="4021">
          <cell r="E4021">
            <v>3437</v>
          </cell>
          <cell r="F4021">
            <v>6604</v>
          </cell>
          <cell r="G4021">
            <v>7346.2004454342987</v>
          </cell>
          <cell r="H4021">
            <v>10150.930346050713</v>
          </cell>
        </row>
        <row r="4022">
          <cell r="E4022">
            <v>22814</v>
          </cell>
          <cell r="F4022">
            <v>27680.000000000004</v>
          </cell>
          <cell r="G4022">
            <v>44153.910034602086</v>
          </cell>
          <cell r="H4022">
            <v>45806.80882066406</v>
          </cell>
        </row>
        <row r="4023">
          <cell r="E4023">
            <v>0</v>
          </cell>
          <cell r="F4023">
            <v>0</v>
          </cell>
          <cell r="G4023">
            <v>0</v>
          </cell>
          <cell r="H4023">
            <v>0</v>
          </cell>
        </row>
        <row r="4024">
          <cell r="E4024">
            <v>13828</v>
          </cell>
          <cell r="F4024">
            <v>18442</v>
          </cell>
          <cell r="G4024">
            <v>17024.950761757562</v>
          </cell>
          <cell r="H4024">
            <v>13486.415420038917</v>
          </cell>
        </row>
        <row r="4025">
          <cell r="E4025">
            <v>6307</v>
          </cell>
          <cell r="F4025">
            <v>6490.0000000000009</v>
          </cell>
          <cell r="G4025">
            <v>3086.2368541380893</v>
          </cell>
          <cell r="H4025">
            <v>3334.5206523395827</v>
          </cell>
        </row>
        <row r="4026">
          <cell r="E4026">
            <v>2679</v>
          </cell>
          <cell r="F4026">
            <v>2747.9999999999995</v>
          </cell>
          <cell r="G4026">
            <v>23465.822894168461</v>
          </cell>
          <cell r="H4026">
            <v>26892.812356850751</v>
          </cell>
        </row>
        <row r="4028">
          <cell r="E4028">
            <v>199783</v>
          </cell>
          <cell r="F4028">
            <v>220130</v>
          </cell>
          <cell r="G4028">
            <v>237444.69364921504</v>
          </cell>
          <cell r="H4028">
            <v>239454.65532570297</v>
          </cell>
        </row>
        <row r="4035">
          <cell r="E4035">
            <v>147646</v>
          </cell>
          <cell r="F4035">
            <v>144049</v>
          </cell>
          <cell r="G4035">
            <v>152105.75573639094</v>
          </cell>
          <cell r="H4035">
            <v>120477.96053707962</v>
          </cell>
        </row>
        <row r="4036">
          <cell r="E4036">
            <v>0</v>
          </cell>
          <cell r="F4036">
            <v>0</v>
          </cell>
          <cell r="G4036">
            <v>0</v>
          </cell>
          <cell r="H4036">
            <v>0</v>
          </cell>
        </row>
        <row r="4037">
          <cell r="E4037">
            <v>0</v>
          </cell>
          <cell r="F4037">
            <v>0</v>
          </cell>
          <cell r="G4037">
            <v>0</v>
          </cell>
          <cell r="H4037">
            <v>0</v>
          </cell>
        </row>
        <row r="4038">
          <cell r="E4038">
            <v>133244</v>
          </cell>
          <cell r="F4038">
            <v>143942</v>
          </cell>
          <cell r="G4038">
            <v>151776.62326574171</v>
          </cell>
          <cell r="H4038">
            <v>119923.24698478139</v>
          </cell>
        </row>
        <row r="4039">
          <cell r="E4039">
            <v>133244</v>
          </cell>
          <cell r="F4039">
            <v>143942</v>
          </cell>
          <cell r="G4039">
            <v>151775.6447939963</v>
          </cell>
          <cell r="H4039">
            <v>119915.03861745966</v>
          </cell>
        </row>
        <row r="4040">
          <cell r="E4040">
            <v>0</v>
          </cell>
          <cell r="F4040">
            <v>0</v>
          </cell>
          <cell r="G4040">
            <v>0</v>
          </cell>
          <cell r="H4040">
            <v>0</v>
          </cell>
        </row>
        <row r="4041">
          <cell r="E4041">
            <v>0</v>
          </cell>
          <cell r="F4041">
            <v>0</v>
          </cell>
          <cell r="G4041">
            <v>0</v>
          </cell>
          <cell r="H4041">
            <v>0</v>
          </cell>
        </row>
        <row r="4042">
          <cell r="E4042">
            <v>0</v>
          </cell>
          <cell r="F4042">
            <v>0</v>
          </cell>
          <cell r="G4042">
            <v>0</v>
          </cell>
          <cell r="H4042">
            <v>0</v>
          </cell>
        </row>
        <row r="4043">
          <cell r="E4043">
            <v>14321</v>
          </cell>
          <cell r="F4043">
            <v>23</v>
          </cell>
          <cell r="G4043">
            <v>1.9166666666666665</v>
          </cell>
          <cell r="H4043">
            <v>2.875</v>
          </cell>
        </row>
        <row r="4044">
          <cell r="E4044">
            <v>81</v>
          </cell>
          <cell r="F4044">
            <v>84</v>
          </cell>
          <cell r="G4044">
            <v>65.223529411764702</v>
          </cell>
          <cell r="H4044">
            <v>41.165670202507229</v>
          </cell>
        </row>
        <row r="4045">
          <cell r="E4045">
            <v>0</v>
          </cell>
          <cell r="F4045">
            <v>0</v>
          </cell>
          <cell r="G4045">
            <v>0</v>
          </cell>
          <cell r="H4045">
            <v>0</v>
          </cell>
        </row>
        <row r="4046">
          <cell r="E4046">
            <v>1811</v>
          </cell>
          <cell r="F4046">
            <v>1865.0000000000002</v>
          </cell>
          <cell r="G4046">
            <v>1803.1279620853084</v>
          </cell>
          <cell r="H4046">
            <v>38299.083662997931</v>
          </cell>
        </row>
        <row r="4047">
          <cell r="E4047">
            <v>98</v>
          </cell>
          <cell r="F4047">
            <v>111</v>
          </cell>
          <cell r="G4047">
            <v>503.39473684210526</v>
          </cell>
          <cell r="H4047">
            <v>503.94731064763999</v>
          </cell>
        </row>
        <row r="4048">
          <cell r="E4048">
            <v>0</v>
          </cell>
          <cell r="F4048">
            <v>0</v>
          </cell>
          <cell r="G4048">
            <v>0</v>
          </cell>
          <cell r="H4048">
            <v>0</v>
          </cell>
        </row>
        <row r="4049">
          <cell r="E4049">
            <v>0</v>
          </cell>
          <cell r="F4049">
            <v>0</v>
          </cell>
          <cell r="G4049">
            <v>0</v>
          </cell>
          <cell r="H4049">
            <v>0</v>
          </cell>
        </row>
        <row r="4050">
          <cell r="E4050">
            <v>29</v>
          </cell>
          <cell r="F4050">
            <v>29</v>
          </cell>
          <cell r="G4050">
            <v>16.433333333333334</v>
          </cell>
          <cell r="H4050">
            <v>41.996296296296293</v>
          </cell>
        </row>
        <row r="4051">
          <cell r="E4051">
            <v>0</v>
          </cell>
          <cell r="F4051">
            <v>0</v>
          </cell>
          <cell r="G4051">
            <v>0</v>
          </cell>
          <cell r="H4051">
            <v>0</v>
          </cell>
        </row>
        <row r="4052">
          <cell r="E4052">
            <v>69</v>
          </cell>
          <cell r="F4052">
            <v>76</v>
          </cell>
          <cell r="G4052">
            <v>493.50649350649348</v>
          </cell>
          <cell r="H4052">
            <v>478.03260569218014</v>
          </cell>
        </row>
        <row r="4053">
          <cell r="E4053">
            <v>0</v>
          </cell>
          <cell r="F4053">
            <v>0</v>
          </cell>
          <cell r="G4053">
            <v>0</v>
          </cell>
          <cell r="H4053">
            <v>0</v>
          </cell>
        </row>
        <row r="4054">
          <cell r="E4054">
            <v>0</v>
          </cell>
          <cell r="F4054">
            <v>0</v>
          </cell>
          <cell r="G4054">
            <v>0</v>
          </cell>
          <cell r="H4054">
            <v>0</v>
          </cell>
        </row>
        <row r="4055">
          <cell r="E4055">
            <v>0</v>
          </cell>
          <cell r="F4055">
            <v>0</v>
          </cell>
          <cell r="G4055">
            <v>0</v>
          </cell>
          <cell r="H4055">
            <v>0</v>
          </cell>
        </row>
        <row r="4056">
          <cell r="E4056">
            <v>0</v>
          </cell>
          <cell r="F4056">
            <v>0</v>
          </cell>
          <cell r="G4056">
            <v>0</v>
          </cell>
          <cell r="H4056">
            <v>0</v>
          </cell>
        </row>
        <row r="4057">
          <cell r="E4057">
            <v>0</v>
          </cell>
          <cell r="F4057">
            <v>0</v>
          </cell>
          <cell r="G4057">
            <v>0</v>
          </cell>
          <cell r="H4057">
            <v>0</v>
          </cell>
        </row>
        <row r="4058">
          <cell r="E4058">
            <v>0</v>
          </cell>
          <cell r="F4058">
            <v>0</v>
          </cell>
          <cell r="G4058">
            <v>0</v>
          </cell>
          <cell r="H4058">
            <v>0</v>
          </cell>
        </row>
        <row r="4059">
          <cell r="E4059">
            <v>0</v>
          </cell>
          <cell r="F4059">
            <v>0</v>
          </cell>
          <cell r="G4059">
            <v>0</v>
          </cell>
          <cell r="H4059">
            <v>0</v>
          </cell>
        </row>
        <row r="4060">
          <cell r="E4060">
            <v>0</v>
          </cell>
          <cell r="F4060">
            <v>0</v>
          </cell>
          <cell r="G4060">
            <v>0</v>
          </cell>
          <cell r="H4060">
            <v>0</v>
          </cell>
        </row>
        <row r="4061">
          <cell r="E4061">
            <v>1713</v>
          </cell>
          <cell r="F4061">
            <v>1754</v>
          </cell>
          <cell r="G4061">
            <v>1285.2840336134452</v>
          </cell>
          <cell r="H4061">
            <v>41621.369338504621</v>
          </cell>
        </row>
        <row r="4062">
          <cell r="E4062">
            <v>21187</v>
          </cell>
          <cell r="F4062">
            <v>26104.999999999996</v>
          </cell>
          <cell r="G4062">
            <v>25516.441525359285</v>
          </cell>
          <cell r="H4062">
            <v>26938.140369534151</v>
          </cell>
        </row>
        <row r="4063">
          <cell r="E4063">
            <v>10251</v>
          </cell>
          <cell r="F4063">
            <v>9590</v>
          </cell>
          <cell r="G4063">
            <v>9691.6505148394917</v>
          </cell>
          <cell r="H4063">
            <v>9212.5588382872229</v>
          </cell>
        </row>
        <row r="4064">
          <cell r="E4064">
            <v>3522</v>
          </cell>
          <cell r="F4064">
            <v>6286</v>
          </cell>
          <cell r="G4064">
            <v>4180.4305487705578</v>
          </cell>
          <cell r="H4064">
            <v>5164.6638674160668</v>
          </cell>
        </row>
        <row r="4065">
          <cell r="E4065">
            <v>2504</v>
          </cell>
          <cell r="F4065">
            <v>2624.9999999999995</v>
          </cell>
          <cell r="G4065">
            <v>2110.4118993135007</v>
          </cell>
          <cell r="H4065">
            <v>1857.7433187076183</v>
          </cell>
        </row>
        <row r="4066">
          <cell r="E4066">
            <v>4910</v>
          </cell>
          <cell r="F4066">
            <v>7604</v>
          </cell>
          <cell r="G4066">
            <v>9469.8839250622295</v>
          </cell>
          <cell r="H4066">
            <v>10129.730354756459</v>
          </cell>
        </row>
        <row r="4068">
          <cell r="E4068">
            <v>170644</v>
          </cell>
          <cell r="F4068">
            <v>172019</v>
          </cell>
          <cell r="G4068">
            <v>179466.79245691744</v>
          </cell>
          <cell r="H4068">
            <v>196541.43512138378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TCEI"/>
      <sheetName val="Principaux agrégats"/>
    </sheetNames>
    <sheetDataSet>
      <sheetData sheetId="0"/>
      <sheetData sheetId="1">
        <row r="4">
          <cell r="C4">
            <v>681303</v>
          </cell>
          <cell r="D4">
            <v>737838</v>
          </cell>
          <cell r="E4">
            <v>853553</v>
          </cell>
          <cell r="F4">
            <v>863238</v>
          </cell>
        </row>
        <row r="5">
          <cell r="C5">
            <v>14266</v>
          </cell>
          <cell r="D5">
            <v>16145</v>
          </cell>
          <cell r="E5">
            <v>7922</v>
          </cell>
          <cell r="F5">
            <v>14589</v>
          </cell>
        </row>
        <row r="6">
          <cell r="C6">
            <v>695569</v>
          </cell>
          <cell r="D6">
            <v>753983</v>
          </cell>
          <cell r="E6">
            <v>861475</v>
          </cell>
          <cell r="F6">
            <v>877827</v>
          </cell>
        </row>
        <row r="7">
          <cell r="C7">
            <v>19804</v>
          </cell>
          <cell r="D7">
            <v>26667</v>
          </cell>
          <cell r="E7">
            <v>35488</v>
          </cell>
          <cell r="F7">
            <v>39040</v>
          </cell>
        </row>
        <row r="8">
          <cell r="C8">
            <v>715373</v>
          </cell>
          <cell r="D8">
            <v>780650</v>
          </cell>
          <cell r="E8">
            <v>896963</v>
          </cell>
          <cell r="F8">
            <v>916867</v>
          </cell>
        </row>
        <row r="9">
          <cell r="C9">
            <v>608420</v>
          </cell>
          <cell r="D9">
            <v>653874</v>
          </cell>
          <cell r="E9">
            <v>731702</v>
          </cell>
          <cell r="F9">
            <v>732879</v>
          </cell>
        </row>
        <row r="10">
          <cell r="C10">
            <v>106953</v>
          </cell>
          <cell r="D10">
            <v>126776</v>
          </cell>
          <cell r="E10">
            <v>165261</v>
          </cell>
          <cell r="F10">
            <v>183988</v>
          </cell>
        </row>
        <row r="11">
          <cell r="C11">
            <v>40402</v>
          </cell>
          <cell r="D11">
            <v>29632</v>
          </cell>
          <cell r="E11">
            <v>37674</v>
          </cell>
          <cell r="F11">
            <v>23796</v>
          </cell>
        </row>
        <row r="12">
          <cell r="C12">
            <v>147355</v>
          </cell>
          <cell r="D12">
            <v>156408</v>
          </cell>
          <cell r="E12">
            <v>202935</v>
          </cell>
          <cell r="F12">
            <v>207784</v>
          </cell>
        </row>
        <row r="13">
          <cell r="C13">
            <v>102022</v>
          </cell>
          <cell r="D13">
            <v>133777</v>
          </cell>
          <cell r="E13">
            <v>154670</v>
          </cell>
          <cell r="F13">
            <v>165457</v>
          </cell>
        </row>
        <row r="14">
          <cell r="C14">
            <v>45333</v>
          </cell>
          <cell r="D14">
            <v>22631</v>
          </cell>
          <cell r="E14">
            <v>48265</v>
          </cell>
          <cell r="F14">
            <v>42327</v>
          </cell>
        </row>
        <row r="31">
          <cell r="C31">
            <v>29139</v>
          </cell>
          <cell r="D31">
            <v>49813</v>
          </cell>
          <cell r="E31">
            <v>32819</v>
          </cell>
          <cell r="F31">
            <v>35098</v>
          </cell>
        </row>
        <row r="32">
          <cell r="C32">
            <v>-34070</v>
          </cell>
          <cell r="D32">
            <v>-42812</v>
          </cell>
          <cell r="E32">
            <v>-43410</v>
          </cell>
          <cell r="F32">
            <v>-53629</v>
          </cell>
        </row>
        <row r="33">
          <cell r="C33">
            <v>-4931</v>
          </cell>
          <cell r="D33">
            <v>7001</v>
          </cell>
          <cell r="E33">
            <v>-10591</v>
          </cell>
          <cell r="F33">
            <v>-18531</v>
          </cell>
        </row>
        <row r="34">
          <cell r="C34">
            <v>-40402</v>
          </cell>
          <cell r="D34">
            <v>-29632</v>
          </cell>
          <cell r="E34">
            <v>-37674</v>
          </cell>
          <cell r="F34">
            <v>-23796</v>
          </cell>
        </row>
        <row r="35">
          <cell r="C35">
            <v>-45333</v>
          </cell>
          <cell r="D35">
            <v>-22631</v>
          </cell>
          <cell r="E35">
            <v>-48265</v>
          </cell>
          <cell r="F35">
            <v>-42327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zoomScale="115" zoomScaleNormal="115" workbookViewId="0">
      <pane xSplit="3" ySplit="3" topLeftCell="S4" activePane="bottomRight" state="frozen"/>
      <selection activeCell="A30" sqref="A30"/>
      <selection pane="topRight" activeCell="A30" sqref="A30"/>
      <selection pane="bottomLeft" activeCell="A30" sqref="A30"/>
      <selection pane="bottomRight" activeCell="W17" sqref="W17"/>
    </sheetView>
  </sheetViews>
  <sheetFormatPr defaultColWidth="8" defaultRowHeight="12.75" x14ac:dyDescent="0.2"/>
  <cols>
    <col min="1" max="1" width="35.140625" style="78" customWidth="1"/>
    <col min="2" max="2" width="2" style="78" customWidth="1"/>
    <col min="3" max="3" width="9.42578125" style="78" bestFit="1" customWidth="1"/>
    <col min="4" max="15" width="9.28515625" style="78" customWidth="1"/>
    <col min="16" max="16" width="8.85546875" style="78" customWidth="1"/>
    <col min="17" max="22" width="9.140625" style="78" customWidth="1"/>
    <col min="23" max="24" width="8.42578125" style="78" customWidth="1"/>
    <col min="25" max="25" width="9.7109375" style="78" customWidth="1"/>
    <col min="26" max="16384" width="8" style="78"/>
  </cols>
  <sheetData>
    <row r="1" spans="1:25" x14ac:dyDescent="0.2">
      <c r="A1" s="116" t="s">
        <v>312</v>
      </c>
      <c r="B1" s="116"/>
      <c r="P1" s="115"/>
      <c r="Q1" s="78">
        <v>2010</v>
      </c>
      <c r="R1" s="78">
        <v>2011</v>
      </c>
      <c r="S1" s="78">
        <v>2012</v>
      </c>
      <c r="T1" s="78">
        <v>2013</v>
      </c>
      <c r="U1" s="78">
        <v>2014</v>
      </c>
      <c r="V1" s="78">
        <v>2015</v>
      </c>
      <c r="W1" s="78">
        <f>+V1+1</f>
        <v>2016</v>
      </c>
      <c r="X1" s="78">
        <f>+W1+1</f>
        <v>2017</v>
      </c>
      <c r="Y1" s="78">
        <f>+X1+1</f>
        <v>2018</v>
      </c>
    </row>
    <row r="2" spans="1:25" ht="15" x14ac:dyDescent="0.25">
      <c r="A2" s="113"/>
      <c r="B2" s="113"/>
      <c r="O2" s="114"/>
    </row>
    <row r="3" spans="1:25" ht="15.75" thickBot="1" x14ac:dyDescent="0.3">
      <c r="A3" s="113"/>
      <c r="B3" s="113"/>
      <c r="D3" s="109">
        <f t="shared" ref="D3:J3" si="0">+E3-1</f>
        <v>1997</v>
      </c>
      <c r="E3" s="109">
        <f t="shared" si="0"/>
        <v>1998</v>
      </c>
      <c r="F3" s="109">
        <f t="shared" si="0"/>
        <v>1999</v>
      </c>
      <c r="G3" s="109">
        <f t="shared" si="0"/>
        <v>2000</v>
      </c>
      <c r="H3" s="109">
        <f t="shared" si="0"/>
        <v>2001</v>
      </c>
      <c r="I3" s="109">
        <f t="shared" si="0"/>
        <v>2002</v>
      </c>
      <c r="J3" s="109">
        <f t="shared" si="0"/>
        <v>2003</v>
      </c>
      <c r="K3" s="109">
        <v>2004</v>
      </c>
      <c r="L3" s="109">
        <v>2005</v>
      </c>
      <c r="M3" s="109">
        <v>2006</v>
      </c>
      <c r="N3" s="109">
        <v>2007</v>
      </c>
      <c r="O3" s="109">
        <v>2008</v>
      </c>
      <c r="P3" s="112">
        <v>2009</v>
      </c>
      <c r="Q3" s="112">
        <f t="shared" ref="Q3:Y3" si="1">P3+1</f>
        <v>2010</v>
      </c>
      <c r="R3" s="112">
        <f t="shared" si="1"/>
        <v>2011</v>
      </c>
      <c r="S3" s="112">
        <f t="shared" si="1"/>
        <v>2012</v>
      </c>
      <c r="T3" s="112">
        <f t="shared" si="1"/>
        <v>2013</v>
      </c>
      <c r="U3" s="112">
        <f t="shared" si="1"/>
        <v>2014</v>
      </c>
      <c r="V3" s="112">
        <f t="shared" si="1"/>
        <v>2015</v>
      </c>
      <c r="W3" s="112">
        <f t="shared" si="1"/>
        <v>2016</v>
      </c>
      <c r="X3" s="112">
        <f t="shared" si="1"/>
        <v>2017</v>
      </c>
      <c r="Y3" s="112">
        <f t="shared" si="1"/>
        <v>2018</v>
      </c>
    </row>
    <row r="4" spans="1:25" x14ac:dyDescent="0.2">
      <c r="A4" s="111" t="s">
        <v>311</v>
      </c>
      <c r="B4" s="122"/>
      <c r="C4" s="110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8"/>
      <c r="R4" s="108"/>
      <c r="S4" s="108"/>
      <c r="T4" s="108"/>
      <c r="U4" s="108"/>
      <c r="V4" s="108"/>
      <c r="W4" s="108"/>
      <c r="X4" s="108"/>
      <c r="Y4" s="108"/>
    </row>
    <row r="5" spans="1:25" s="90" customFormat="1" ht="6" x14ac:dyDescent="0.15">
      <c r="A5" s="92"/>
      <c r="B5" s="123"/>
      <c r="C5" s="95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</row>
    <row r="6" spans="1:25" ht="15.75" x14ac:dyDescent="0.2">
      <c r="A6" s="87" t="s">
        <v>310</v>
      </c>
      <c r="B6" s="124"/>
      <c r="C6" s="86" t="s">
        <v>282</v>
      </c>
      <c r="D6" s="88">
        <f>[1]Tab1!D9</f>
        <v>407463.80414349155</v>
      </c>
      <c r="E6" s="88">
        <f>[1]Tab1!E9</f>
        <v>348681.64195155422</v>
      </c>
      <c r="F6" s="88">
        <f>[1]Tab1!F9</f>
        <v>356714.98941393365</v>
      </c>
      <c r="G6" s="88">
        <f>[1]Tab1!G9</f>
        <v>277936.76508552668</v>
      </c>
      <c r="H6" s="88">
        <f>[1]Tab1!H9</f>
        <v>302195.25038714166</v>
      </c>
      <c r="I6" s="88">
        <f>[1]Tab1!I9</f>
        <v>323807.09749895614</v>
      </c>
      <c r="J6" s="88">
        <f>[1]Tab1!J9</f>
        <v>321039.79759502976</v>
      </c>
      <c r="K6" s="88">
        <f>[1]Tab1!K9</f>
        <v>307000.29838786769</v>
      </c>
      <c r="L6" s="88">
        <f>[1]Tab1!L9</f>
        <v>337327.2678660914</v>
      </c>
      <c r="M6" s="88">
        <f>[1]Tab1!M9</f>
        <v>331626.33151667158</v>
      </c>
      <c r="N6" s="88">
        <f>[1]Tab1!N9</f>
        <v>360489.20602155034</v>
      </c>
      <c r="O6" s="88">
        <f>[1]Tab1!O9</f>
        <v>424889.76366761362</v>
      </c>
      <c r="P6" s="88">
        <f>[1]Tab1!P9</f>
        <v>418640.0773981309</v>
      </c>
      <c r="Q6" s="88">
        <f>[1]Tab1!Q9</f>
        <v>465162.28991372697</v>
      </c>
      <c r="R6" s="88">
        <f>[1]Tab1!R9</f>
        <v>545269.6830612995</v>
      </c>
      <c r="S6" s="88">
        <f>[1]Tab1!S9</f>
        <v>535784.03818039224</v>
      </c>
      <c r="T6" s="88">
        <f>[1]Tab1!T9</f>
        <v>548071.92960040201</v>
      </c>
      <c r="U6" s="88">
        <f>[1]Tab1!U9</f>
        <v>560538.36489380058</v>
      </c>
      <c r="V6" s="88">
        <f>[1]Tab1!V9</f>
        <v>681303</v>
      </c>
      <c r="W6" s="88">
        <f>[1]Tab1!W9</f>
        <v>737838</v>
      </c>
      <c r="X6" s="88">
        <f>[1]Tab1!X9</f>
        <v>853553</v>
      </c>
      <c r="Y6" s="88">
        <f>+'Tab1'!Y9</f>
        <v>863238</v>
      </c>
    </row>
    <row r="7" spans="1:25" ht="15.75" x14ac:dyDescent="0.2">
      <c r="A7" s="87" t="s">
        <v>313</v>
      </c>
      <c r="B7" s="124"/>
      <c r="C7" s="86" t="s">
        <v>282</v>
      </c>
      <c r="D7" s="88">
        <f>[1]Tab1!D19</f>
        <v>455165.90532249201</v>
      </c>
      <c r="E7" s="88">
        <f>[1]Tab1!E19</f>
        <v>353000.60852557223</v>
      </c>
      <c r="F7" s="88">
        <f>[1]Tab1!F19</f>
        <v>412357.73591698089</v>
      </c>
      <c r="G7" s="88">
        <f>[1]Tab1!G19</f>
        <v>416894.81798325968</v>
      </c>
      <c r="H7" s="88">
        <f>[1]Tab1!H19</f>
        <v>436847.28577383544</v>
      </c>
      <c r="I7" s="88">
        <f>[1]Tab1!I19</f>
        <v>452809.40618778073</v>
      </c>
      <c r="J7" s="88">
        <f>[1]Tab1!J19</f>
        <v>451514.68351237307</v>
      </c>
      <c r="K7" s="88">
        <f>[1]Tab1!K19</f>
        <v>456805.94583538186</v>
      </c>
      <c r="L7" s="88">
        <f>[1]Tab1!L19</f>
        <v>486771.37026786961</v>
      </c>
      <c r="M7" s="88">
        <f>[1]Tab1!M19</f>
        <v>499751.15286494448</v>
      </c>
      <c r="N7" s="88">
        <f>[1]Tab1!N19</f>
        <v>512543.91520422453</v>
      </c>
      <c r="O7" s="88">
        <f>[1]Tab1!O19</f>
        <v>535734.34979572741</v>
      </c>
      <c r="P7" s="88">
        <f>[1]Tab1!P19</f>
        <v>548848.86453656422</v>
      </c>
      <c r="Q7" s="88">
        <f>[1]Tab1!Q19</f>
        <v>579613.83627782483</v>
      </c>
      <c r="R7" s="88">
        <f>[1]Tab1!R19</f>
        <v>626475.85650764953</v>
      </c>
      <c r="S7" s="88">
        <f>[1]Tab1!S19</f>
        <v>615745.1421181733</v>
      </c>
      <c r="T7" s="88">
        <f>[1]Tab1!T19</f>
        <v>635794.24673795223</v>
      </c>
      <c r="U7" s="88">
        <f>[1]Tab1!U19</f>
        <v>641926.64594587917</v>
      </c>
      <c r="V7" s="88">
        <f>[1]Tab1!V19</f>
        <v>681303</v>
      </c>
      <c r="W7" s="88">
        <f>[1]Tab1!W19</f>
        <v>717457</v>
      </c>
      <c r="X7" s="88">
        <f>[1]Tab1!X19</f>
        <v>751815.95561762876</v>
      </c>
      <c r="Y7" s="88">
        <f>'Tab1'!Y19</f>
        <v>780095.16390470602</v>
      </c>
    </row>
    <row r="8" spans="1:25" x14ac:dyDescent="0.2">
      <c r="A8" s="87" t="s">
        <v>309</v>
      </c>
      <c r="B8" s="124"/>
      <c r="C8" s="86" t="s">
        <v>287</v>
      </c>
      <c r="D8" s="101"/>
      <c r="E8" s="94">
        <f t="shared" ref="E8:Y8" si="2">(E7/D7-1)*100</f>
        <v>-22.445727063966736</v>
      </c>
      <c r="F8" s="94">
        <f t="shared" si="2"/>
        <v>16.815021265638606</v>
      </c>
      <c r="G8" s="94">
        <f t="shared" si="2"/>
        <v>1.1002781495512481</v>
      </c>
      <c r="H8" s="94">
        <f t="shared" si="2"/>
        <v>4.7859716479797809</v>
      </c>
      <c r="I8" s="94">
        <f t="shared" si="2"/>
        <v>3.6539360398382348</v>
      </c>
      <c r="J8" s="94">
        <f t="shared" si="2"/>
        <v>-0.28593104686317483</v>
      </c>
      <c r="K8" s="94">
        <f t="shared" si="2"/>
        <v>1.1718915278341679</v>
      </c>
      <c r="L8" s="94">
        <f t="shared" si="2"/>
        <v>6.5597711031734951</v>
      </c>
      <c r="M8" s="94">
        <f t="shared" si="2"/>
        <v>2.6665049322707857</v>
      </c>
      <c r="N8" s="94">
        <f t="shared" si="2"/>
        <v>2.5598264788269987</v>
      </c>
      <c r="O8" s="94">
        <f t="shared" si="2"/>
        <v>4.5245751444074056</v>
      </c>
      <c r="P8" s="94">
        <f t="shared" si="2"/>
        <v>2.4479510686289396</v>
      </c>
      <c r="Q8" s="94">
        <f t="shared" si="2"/>
        <v>5.6053631025068995</v>
      </c>
      <c r="R8" s="94">
        <f t="shared" si="2"/>
        <v>8.0850416771904854</v>
      </c>
      <c r="S8" s="94">
        <f t="shared" si="2"/>
        <v>-1.7128695827634322</v>
      </c>
      <c r="T8" s="94">
        <f t="shared" si="2"/>
        <v>3.2560719116369707</v>
      </c>
      <c r="U8" s="94">
        <f t="shared" si="2"/>
        <v>0.964525747030609</v>
      </c>
      <c r="V8" s="94">
        <f t="shared" si="2"/>
        <v>6.1340893547267683</v>
      </c>
      <c r="W8" s="94">
        <f t="shared" si="2"/>
        <v>5.306596330854263</v>
      </c>
      <c r="X8" s="94">
        <f t="shared" si="2"/>
        <v>4.7889916214670425</v>
      </c>
      <c r="Y8" s="94">
        <f t="shared" si="2"/>
        <v>3.761453594562969</v>
      </c>
    </row>
    <row r="9" spans="1:25" s="90" customFormat="1" ht="6" x14ac:dyDescent="0.15">
      <c r="A9" s="92"/>
      <c r="B9" s="123"/>
      <c r="C9" s="98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</row>
    <row r="10" spans="1:25" x14ac:dyDescent="0.2">
      <c r="A10" s="87" t="s">
        <v>308</v>
      </c>
      <c r="B10" s="124"/>
      <c r="C10" s="86" t="s">
        <v>307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1249200</v>
      </c>
      <c r="K10" s="88">
        <v>1274800</v>
      </c>
      <c r="L10" s="88">
        <v>1300900</v>
      </c>
      <c r="M10" s="88">
        <v>1327600</v>
      </c>
      <c r="N10" s="88">
        <v>1354800</v>
      </c>
      <c r="O10" s="88">
        <v>1382600</v>
      </c>
      <c r="P10" s="105">
        <v>1449230</v>
      </c>
      <c r="Q10" s="88">
        <v>1481113.0599999998</v>
      </c>
      <c r="R10" s="88">
        <v>1513697.5473199999</v>
      </c>
      <c r="S10" s="88">
        <v>1546998.8933610399</v>
      </c>
      <c r="T10" s="88">
        <v>1581032.8690149828</v>
      </c>
      <c r="U10" s="88">
        <v>1615815.5921333125</v>
      </c>
      <c r="V10" s="88">
        <v>1651363.5351602454</v>
      </c>
      <c r="W10" s="88">
        <v>1687693.5329337707</v>
      </c>
      <c r="X10" s="104">
        <f>+W10*(1+0.022)</f>
        <v>1724822.7906583138</v>
      </c>
      <c r="Y10" s="104">
        <f>+X10*(1+0.022)</f>
        <v>1762768.8920527967</v>
      </c>
    </row>
    <row r="11" spans="1:25" x14ac:dyDescent="0.2">
      <c r="A11" s="87" t="s">
        <v>306</v>
      </c>
      <c r="B11" s="124"/>
      <c r="C11" s="86" t="s">
        <v>287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3">
        <v>2.2000000000000002</v>
      </c>
      <c r="V11" s="102"/>
      <c r="W11" s="102"/>
      <c r="X11" s="102"/>
      <c r="Y11" s="102"/>
    </row>
    <row r="12" spans="1:25" s="90" customFormat="1" ht="6" x14ac:dyDescent="0.15">
      <c r="A12" s="92"/>
      <c r="B12" s="123"/>
      <c r="C12" s="98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</row>
    <row r="13" spans="1:25" x14ac:dyDescent="0.2">
      <c r="A13" s="87" t="s">
        <v>302</v>
      </c>
      <c r="B13" s="124"/>
      <c r="C13" s="86" t="s">
        <v>305</v>
      </c>
      <c r="D13" s="88" t="str">
        <f t="shared" ref="D13:X13" si="3">IFERROR(D6/D10*1000000,"")</f>
        <v/>
      </c>
      <c r="E13" s="88" t="str">
        <f t="shared" si="3"/>
        <v/>
      </c>
      <c r="F13" s="88" t="str">
        <f t="shared" si="3"/>
        <v/>
      </c>
      <c r="G13" s="88" t="str">
        <f t="shared" si="3"/>
        <v/>
      </c>
      <c r="H13" s="88" t="str">
        <f t="shared" si="3"/>
        <v/>
      </c>
      <c r="I13" s="88" t="str">
        <f t="shared" si="3"/>
        <v/>
      </c>
      <c r="J13" s="88">
        <f t="shared" si="3"/>
        <v>256996.31571808341</v>
      </c>
      <c r="K13" s="88">
        <f t="shared" si="3"/>
        <v>240822.32380598344</v>
      </c>
      <c r="L13" s="88">
        <f t="shared" si="3"/>
        <v>259302.99628418125</v>
      </c>
      <c r="M13" s="88">
        <f t="shared" si="3"/>
        <v>249793.86224515788</v>
      </c>
      <c r="N13" s="88">
        <f t="shared" si="3"/>
        <v>266082.96871977439</v>
      </c>
      <c r="O13" s="88">
        <f t="shared" si="3"/>
        <v>307312.13920701115</v>
      </c>
      <c r="P13" s="88">
        <f t="shared" si="3"/>
        <v>288870.69505746558</v>
      </c>
      <c r="Q13" s="88">
        <f t="shared" si="3"/>
        <v>314062.64820440311</v>
      </c>
      <c r="R13" s="88">
        <f t="shared" si="3"/>
        <v>360223.66821344133</v>
      </c>
      <c r="S13" s="88">
        <f t="shared" si="3"/>
        <v>346337.69970987982</v>
      </c>
      <c r="T13" s="88">
        <f t="shared" si="3"/>
        <v>346654.35510006984</v>
      </c>
      <c r="U13" s="88">
        <f t="shared" si="3"/>
        <v>346907.38697089726</v>
      </c>
      <c r="V13" s="88">
        <f t="shared" si="3"/>
        <v>412569.96748077497</v>
      </c>
      <c r="W13" s="88">
        <f t="shared" si="3"/>
        <v>437187.19400280755</v>
      </c>
      <c r="X13" s="88">
        <f t="shared" si="3"/>
        <v>494864.17075589782</v>
      </c>
      <c r="Y13" s="88">
        <f t="shared" ref="Y13" si="4">IFERROR(Y6/Y10*1000000,"")</f>
        <v>489705.71462418634</v>
      </c>
    </row>
    <row r="14" spans="1:25" x14ac:dyDescent="0.2">
      <c r="A14" s="87" t="s">
        <v>304</v>
      </c>
      <c r="B14" s="124"/>
      <c r="C14" s="86" t="s">
        <v>303</v>
      </c>
      <c r="D14" s="85">
        <f>[2]TauxChange!M$5</f>
        <v>583.74900000000002</v>
      </c>
      <c r="E14" s="85">
        <f>[2]TauxChange!N$5</f>
        <v>0</v>
      </c>
      <c r="F14" s="85">
        <f>[2]TauxChange!O$5</f>
        <v>0</v>
      </c>
      <c r="G14" s="85">
        <f>[2]TauxChange!P$5</f>
        <v>709.9</v>
      </c>
      <c r="H14" s="85">
        <f>[2]TauxChange!Q$5</f>
        <v>732.4</v>
      </c>
      <c r="I14" s="85">
        <f>[2]TauxChange!R$5</f>
        <v>694.6</v>
      </c>
      <c r="J14" s="85">
        <f>[2]TauxChange!S$5</f>
        <v>580.1</v>
      </c>
      <c r="K14" s="85">
        <f>[2]TauxChange!T$5</f>
        <v>527.6</v>
      </c>
      <c r="L14" s="85">
        <f>[2]TauxChange!U$5</f>
        <v>526.6</v>
      </c>
      <c r="M14" s="85">
        <f>[2]TauxChange!V$5</f>
        <v>522.96140000000003</v>
      </c>
      <c r="N14" s="85">
        <f>[2]TauxChange!W$5</f>
        <v>500.23360000000002</v>
      </c>
      <c r="O14" s="85">
        <f>[2]TauxChange!X$5</f>
        <v>448.27229999999997</v>
      </c>
      <c r="P14" s="85">
        <f>[2]TauxChange!Y$5</f>
        <v>472.16269999999997</v>
      </c>
      <c r="Q14" s="85">
        <f>[2]TauxChange!Z$5</f>
        <v>495.41649999999998</v>
      </c>
      <c r="R14" s="85">
        <f>[2]TauxChange!AA$5</f>
        <v>471.26570301667476</v>
      </c>
      <c r="S14" s="85">
        <f>[2]TauxChange!AB$5</f>
        <v>510.56544693330972</v>
      </c>
      <c r="T14" s="85">
        <f>[2]TauxChange!AC$5</f>
        <v>480.7</v>
      </c>
      <c r="U14" s="85">
        <f>[2]TauxChange!AD$5</f>
        <v>500.2</v>
      </c>
      <c r="V14" s="85">
        <f>[2]TauxChange!AE$5</f>
        <v>545.29999999999995</v>
      </c>
      <c r="W14" s="85">
        <f>[2]TauxChange!AF$5</f>
        <v>545.29999999999995</v>
      </c>
      <c r="X14" s="126">
        <f>[2]TauxChange!AG$5</f>
        <v>585</v>
      </c>
      <c r="Y14" s="126">
        <f>[2]TauxChange!AH$5</f>
        <v>585</v>
      </c>
    </row>
    <row r="15" spans="1:25" x14ac:dyDescent="0.2">
      <c r="A15" s="87" t="s">
        <v>302</v>
      </c>
      <c r="B15" s="124"/>
      <c r="C15" s="86" t="s">
        <v>301</v>
      </c>
      <c r="D15" s="88" t="str">
        <f t="shared" ref="D15:X15" si="5">IFERROR(D13/D14,"")</f>
        <v/>
      </c>
      <c r="E15" s="88" t="str">
        <f t="shared" si="5"/>
        <v/>
      </c>
      <c r="F15" s="88" t="str">
        <f t="shared" si="5"/>
        <v/>
      </c>
      <c r="G15" s="88" t="str">
        <f t="shared" si="5"/>
        <v/>
      </c>
      <c r="H15" s="88" t="str">
        <f t="shared" si="5"/>
        <v/>
      </c>
      <c r="I15" s="88" t="str">
        <f t="shared" si="5"/>
        <v/>
      </c>
      <c r="J15" s="88">
        <f t="shared" si="5"/>
        <v>443.02071318407758</v>
      </c>
      <c r="K15" s="88">
        <f t="shared" si="5"/>
        <v>456.4486804510679</v>
      </c>
      <c r="L15" s="88">
        <f t="shared" si="5"/>
        <v>492.40979165245204</v>
      </c>
      <c r="M15" s="88">
        <f t="shared" si="5"/>
        <v>477.65258056360921</v>
      </c>
      <c r="N15" s="88">
        <f t="shared" si="5"/>
        <v>531.91742561829994</v>
      </c>
      <c r="O15" s="88">
        <f t="shared" si="5"/>
        <v>685.54791185404758</v>
      </c>
      <c r="P15" s="88">
        <f t="shared" si="5"/>
        <v>611.80329377450948</v>
      </c>
      <c r="Q15" s="88">
        <f t="shared" si="5"/>
        <v>633.93659315828825</v>
      </c>
      <c r="R15" s="88">
        <f t="shared" si="5"/>
        <v>764.37488641242271</v>
      </c>
      <c r="S15" s="88">
        <f t="shared" si="5"/>
        <v>678.34143847795212</v>
      </c>
      <c r="T15" s="88">
        <f t="shared" si="5"/>
        <v>721.14490347424555</v>
      </c>
      <c r="U15" s="88">
        <f t="shared" si="5"/>
        <v>693.53735899819526</v>
      </c>
      <c r="V15" s="88">
        <f t="shared" si="5"/>
        <v>756.59264162988268</v>
      </c>
      <c r="W15" s="88">
        <f t="shared" si="5"/>
        <v>801.73701449258681</v>
      </c>
      <c r="X15" s="105">
        <f t="shared" si="5"/>
        <v>845.9216594117911</v>
      </c>
      <c r="Y15" s="105">
        <f t="shared" ref="Y15" si="6">IFERROR(Y13/Y14,"")</f>
        <v>837.10378568236979</v>
      </c>
    </row>
    <row r="16" spans="1:25" s="90" customFormat="1" ht="6" x14ac:dyDescent="0.15">
      <c r="A16" s="92"/>
      <c r="B16" s="123"/>
      <c r="C16" s="98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127"/>
      <c r="Y16" s="127"/>
    </row>
    <row r="17" spans="1:25" x14ac:dyDescent="0.2">
      <c r="A17" s="87" t="s">
        <v>300</v>
      </c>
      <c r="B17" s="124"/>
      <c r="C17" s="86" t="s">
        <v>287</v>
      </c>
      <c r="D17" s="94">
        <f>[1]Tab2!D9/[1]Tab2!D5*100</f>
        <v>50.992437994774463</v>
      </c>
      <c r="E17" s="94">
        <f>[1]Tab2!E9/[1]Tab2!E5*100</f>
        <v>29.240444813795619</v>
      </c>
      <c r="F17" s="94">
        <f>[1]Tab2!F9/[1]Tab2!F5*100</f>
        <v>19.85985260399837</v>
      </c>
      <c r="G17" s="94">
        <f>[1]Tab2!G9/[1]Tab2!G5*100</f>
        <v>18.837974252810628</v>
      </c>
      <c r="H17" s="94">
        <f>[1]Tab2!H9/[1]Tab2!H5*100</f>
        <v>17.396081996196187</v>
      </c>
      <c r="I17" s="94">
        <f>[1]Tab2!I9/[1]Tab2!I5*100</f>
        <v>25.326205170892791</v>
      </c>
      <c r="J17" s="94">
        <f>[1]Tab2!J9/[1]Tab2!J5*100</f>
        <v>31.954503101628305</v>
      </c>
      <c r="K17" s="94">
        <f>[1]Tab2!K9/[1]Tab2!K5*100</f>
        <v>21.7525511781717</v>
      </c>
      <c r="L17" s="94">
        <f>[1]Tab2!L9/[1]Tab2!L5*100</f>
        <v>18.178979299610265</v>
      </c>
      <c r="M17" s="94">
        <f>[1]Tab2!M9/[1]Tab2!M5*100</f>
        <v>18.604457565111083</v>
      </c>
      <c r="N17" s="94">
        <f>[1]Tab2!N9/[1]Tab2!N5*100</f>
        <v>24.338037981375578</v>
      </c>
      <c r="O17" s="94">
        <f>[1]Tab2!O9/[1]Tab2!O5*100</f>
        <v>16.629493414911135</v>
      </c>
      <c r="P17" s="94">
        <f>[1]Tab2!P9/[1]Tab2!P5*100</f>
        <v>17.834432153130912</v>
      </c>
      <c r="Q17" s="94">
        <f>[1]Tab2!Q9/[1]Tab2!Q5*100</f>
        <v>19.74194063071074</v>
      </c>
      <c r="R17" s="94">
        <f>[1]Tab2!R9/[1]Tab2!R5*100</f>
        <v>16.825679675553079</v>
      </c>
      <c r="S17" s="94">
        <f>[1]Tab2!S9/[1]Tab2!S5*100</f>
        <v>20.047795796294981</v>
      </c>
      <c r="T17" s="94">
        <f>[1]Tab2!T9/[1]Tab2!T5*100</f>
        <v>20.3929623444062</v>
      </c>
      <c r="U17" s="94">
        <f>[1]Tab2!U9/[1]Tab2!U5*100</f>
        <v>21.576619972124401</v>
      </c>
      <c r="V17" s="94">
        <f>[1]Tab2!V9/[1]Tab2!V5*100</f>
        <v>16.768350810295519</v>
      </c>
      <c r="W17" s="94">
        <f>[1]Tab2!W9/[1]Tab2!W5*100</f>
        <v>20.459140446018655</v>
      </c>
      <c r="X17" s="128">
        <f>[1]Tab2!X9/[1]Tab2!X5*100</f>
        <v>21.138386938945089</v>
      </c>
      <c r="Y17" s="128">
        <f>[1]Tab2!Y9/[1]Tab2!Y5*100</f>
        <v>19.702509922562601</v>
      </c>
    </row>
    <row r="18" spans="1:25" s="90" customFormat="1" ht="6" x14ac:dyDescent="0.15">
      <c r="A18" s="92"/>
      <c r="B18" s="123"/>
      <c r="C18" s="98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127"/>
      <c r="Y18" s="127"/>
    </row>
    <row r="19" spans="1:25" x14ac:dyDescent="0.2">
      <c r="A19" s="87" t="s">
        <v>299</v>
      </c>
      <c r="B19" s="124"/>
      <c r="C19" s="86" t="s">
        <v>287</v>
      </c>
      <c r="D19" s="101"/>
      <c r="E19" s="97">
        <f>([2]Ipc!E$7/[2]Ipc!D$7-1)*100</f>
        <v>8.0718923643628528</v>
      </c>
      <c r="F19" s="97">
        <f>([2]Ipc!F$7/[2]Ipc!E$7-1)*100</f>
        <v>-2.0905696892669634</v>
      </c>
      <c r="G19" s="97">
        <f>([2]Ipc!G$7/[2]Ipc!F$7-1)*100</f>
        <v>8.6086853906065528</v>
      </c>
      <c r="H19" s="97">
        <f>([2]Ipc!H$7/[2]Ipc!G$7-1)*100</f>
        <v>3.2487640571521759</v>
      </c>
      <c r="I19" s="97">
        <f>([2]Ipc!I$7/[2]Ipc!H$7-1)*100</f>
        <v>-0.94063154480775735</v>
      </c>
      <c r="J19" s="94">
        <f>('[2]Ihpc 01'!C$5/'[2]Ihpc 01'!B$5-1)*100</f>
        <v>-3.8125103152335305</v>
      </c>
      <c r="K19" s="94">
        <f>('[2]Ihpc 01'!D$5/'[2]Ihpc 01'!C$5-1)*100</f>
        <v>1.3040494166094652</v>
      </c>
      <c r="L19" s="94">
        <f>('[2]Ihpc 01'!E$5/'[2]Ihpc 01'!D$5-1)*100</f>
        <v>3.2520325203251987</v>
      </c>
      <c r="M19" s="94">
        <f>('[2]Ihpc 01'!F$5/'[2]Ihpc 01'!E$5-1)*100</f>
        <v>1.9685039370078705</v>
      </c>
      <c r="N19" s="94">
        <f>('[2]Ihpc 01'!G$5/'[2]Ihpc 01'!F$5-1)*100</f>
        <v>4.5768983268983376</v>
      </c>
      <c r="O19" s="94">
        <f>('[2]Ihpc 01'!H$5/'[2]Ihpc 01'!G$5-1)*100</f>
        <v>10.445350357664807</v>
      </c>
      <c r="P19" s="94">
        <f>('[2]Ihpc 01'!I$5/'[2]Ihpc 01'!H$5-1)*100</f>
        <v>-1.6366042203496245</v>
      </c>
      <c r="Q19" s="94">
        <f>('[2]ihpc 08'!G$3/'[2]ihpc 08'!F$3-1)*100</f>
        <v>2.0554984583761593</v>
      </c>
      <c r="R19" s="94">
        <f>('[2]ihpc 08'!H$3/'[2]ihpc 08'!G$3-1)*100</f>
        <v>5.1695199731453645</v>
      </c>
      <c r="S19" s="94">
        <f>('[2]ihpc 08'!I$3/'[2]ihpc 08'!H$3-1)*100</f>
        <v>2.1305458027449875</v>
      </c>
      <c r="T19" s="94">
        <f>('[2]ihpc 08'!J$3/'[2]ihpc 08'!I$3-1)*100</f>
        <v>0.70317993593245198</v>
      </c>
      <c r="U19" s="94">
        <f>('[2]ihpc 08'!K$3/'[2]ihpc 08'!J$3-1)*100</f>
        <v>-1.0163705485297325</v>
      </c>
      <c r="V19" s="94">
        <f>('[2]ihpc 08'!L$3/'[2]ihpc 08'!K$3-1)*100</f>
        <v>1.4814234205988486</v>
      </c>
      <c r="W19" s="94">
        <f>('[2]ihpc 08'!M$3/'[2]ihpc 08'!L$3-1)*100</f>
        <v>1.4751235307116861</v>
      </c>
      <c r="X19" s="128">
        <f>('[2]ihpc 08'!N$3/'[2]ihpc 08'!M$3-1)*100</f>
        <v>1.0809554483123485</v>
      </c>
      <c r="Y19" s="128">
        <v>0.4</v>
      </c>
    </row>
    <row r="20" spans="1:25" x14ac:dyDescent="0.2">
      <c r="A20" s="87" t="s">
        <v>298</v>
      </c>
      <c r="B20" s="124"/>
      <c r="C20" s="86" t="s">
        <v>287</v>
      </c>
      <c r="D20" s="101"/>
      <c r="E20" s="94">
        <f>([1]Tab2!E70/[1]Tab2!D70-1)*100</f>
        <v>7.8099197192559977</v>
      </c>
      <c r="F20" s="94">
        <f>([1]Tab2!F70/[1]Tab2!E70-1)*100</f>
        <v>-7.7210836982164022</v>
      </c>
      <c r="G20" s="94">
        <f>([1]Tab2!G70/[1]Tab2!F70-1)*100</f>
        <v>-24.441257644062798</v>
      </c>
      <c r="H20" s="94">
        <f>([1]Tab2!H70/[1]Tab2!G70-1)*100</f>
        <v>4.2142122377479163</v>
      </c>
      <c r="I20" s="94">
        <f>([1]Tab2!I70/[1]Tab2!H70-1)*100</f>
        <v>-2.9789484277481404</v>
      </c>
      <c r="J20" s="94">
        <f>([1]Tab2!J70/[1]Tab2!I70-1)*100</f>
        <v>0.22461608095498686</v>
      </c>
      <c r="K20" s="94">
        <f>([1]Tab2!K70/[1]Tab2!J70-1)*100</f>
        <v>-11.077321558711484</v>
      </c>
      <c r="L20" s="94">
        <f>([1]Tab2!L70/[1]Tab2!K70-1)*100</f>
        <v>15.18377774101336</v>
      </c>
      <c r="M20" s="94">
        <f>([1]Tab2!M70/[1]Tab2!L70-1)*100</f>
        <v>-2.8874010774989967</v>
      </c>
      <c r="N20" s="94">
        <f>([1]Tab2!N70/[1]Tab2!M70-1)*100</f>
        <v>0.81018415389197962</v>
      </c>
      <c r="O20" s="94">
        <f>([1]Tab2!O70/[1]Tab2!N70-1)*100</f>
        <v>10.882470950426182</v>
      </c>
      <c r="P20" s="94">
        <f>([1]Tab2!P70/[1]Tab2!O70-1)*100</f>
        <v>3.2320193001448727</v>
      </c>
      <c r="Q20" s="94">
        <f>([1]Tab2!Q70/[1]Tab2!P70-1)*100</f>
        <v>0.21830421520252496</v>
      </c>
      <c r="R20" s="94">
        <f>([1]Tab2!R70/[1]Tab2!Q70-1)*100</f>
        <v>8.3777514092505001</v>
      </c>
      <c r="S20" s="94">
        <f>([1]Tab2!S70/[1]Tab2!R70-1)*100</f>
        <v>4.7505860593680893</v>
      </c>
      <c r="T20" s="94">
        <f>([1]Tab2!T70/[1]Tab2!S70-1)*100</f>
        <v>7.4811833589061294E-2</v>
      </c>
      <c r="U20" s="94">
        <f>([1]Tab2!U70/[1]Tab2!T70-1)*100</f>
        <v>-1.3390816883599443</v>
      </c>
      <c r="V20" s="94">
        <f>([1]Tab2!V70/[1]Tab2!U70-1)*100</f>
        <v>2.7836777219776954</v>
      </c>
      <c r="W20" s="94">
        <f>([1]Tab2!W70/[1]Tab2!V70-1)*100</f>
        <v>1.9245762273555123</v>
      </c>
      <c r="X20" s="94">
        <f>([1]Tab2!X70/[1]Tab2!W70-1)*100</f>
        <v>3.5744066158166499</v>
      </c>
      <c r="Y20" s="94">
        <f>([1]Tab2!Y70/[1]Tab2!X70-1)*100</f>
        <v>-100</v>
      </c>
    </row>
    <row r="21" spans="1:25" x14ac:dyDescent="0.2">
      <c r="A21" s="87" t="s">
        <v>297</v>
      </c>
      <c r="B21" s="124"/>
      <c r="C21" s="86" t="s">
        <v>287</v>
      </c>
      <c r="D21" s="100"/>
      <c r="E21" s="97">
        <f t="shared" ref="E21:X21" si="7">((E6/E7)/(D6/D7)-1)*100</f>
        <v>10.340339577477087</v>
      </c>
      <c r="F21" s="97">
        <f t="shared" si="7"/>
        <v>-12.422290141682236</v>
      </c>
      <c r="G21" s="97">
        <f t="shared" si="7"/>
        <v>-22.932319380691869</v>
      </c>
      <c r="H21" s="97">
        <f t="shared" si="7"/>
        <v>3.7620374715628069</v>
      </c>
      <c r="I21" s="97">
        <f t="shared" si="7"/>
        <v>3.3743832254949924</v>
      </c>
      <c r="J21" s="97">
        <f t="shared" si="7"/>
        <v>-0.57031338307079738</v>
      </c>
      <c r="K21" s="97">
        <f t="shared" si="7"/>
        <v>-5.4807961265339822</v>
      </c>
      <c r="L21" s="97">
        <f t="shared" si="7"/>
        <v>3.1144126416765339</v>
      </c>
      <c r="M21" s="97">
        <f t="shared" si="7"/>
        <v>-4.2433861141720097</v>
      </c>
      <c r="N21" s="97">
        <f t="shared" si="7"/>
        <v>5.9902657889936206</v>
      </c>
      <c r="O21" s="97">
        <f t="shared" si="7"/>
        <v>12.76273268290289</v>
      </c>
      <c r="P21" s="97">
        <f t="shared" si="7"/>
        <v>-3.8252077904033399</v>
      </c>
      <c r="Q21" s="97">
        <f t="shared" si="7"/>
        <v>5.2150155369027118</v>
      </c>
      <c r="R21" s="97">
        <f t="shared" si="7"/>
        <v>8.4529219873437533</v>
      </c>
      <c r="S21" s="97">
        <f t="shared" si="7"/>
        <v>-2.7221158783286015E-2</v>
      </c>
      <c r="T21" s="97">
        <f t="shared" si="7"/>
        <v>-0.9322752441293769</v>
      </c>
      <c r="U21" s="97">
        <f t="shared" si="7"/>
        <v>1.2975573692764586</v>
      </c>
      <c r="V21" s="97">
        <f t="shared" si="7"/>
        <v>14.519662907907893</v>
      </c>
      <c r="W21" s="97">
        <f t="shared" si="7"/>
        <v>2.8407277369932871</v>
      </c>
      <c r="X21" s="97">
        <f t="shared" si="7"/>
        <v>10.396120919897633</v>
      </c>
      <c r="Y21" s="97">
        <f>((Y6/Y7)/(X6/X7)-1)*100</f>
        <v>-2.531561244226066</v>
      </c>
    </row>
    <row r="22" spans="1:25" s="90" customFormat="1" ht="6" x14ac:dyDescent="0.15">
      <c r="A22" s="92"/>
      <c r="B22" s="123"/>
      <c r="C22" s="98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</row>
    <row r="23" spans="1:25" s="90" customFormat="1" ht="6" x14ac:dyDescent="0.15">
      <c r="A23" s="92"/>
      <c r="B23" s="123"/>
      <c r="C23" s="98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1:25" x14ac:dyDescent="0.2">
      <c r="A24" s="87" t="s">
        <v>296</v>
      </c>
      <c r="B24" s="124"/>
      <c r="C24" s="86" t="s">
        <v>287</v>
      </c>
      <c r="D24" s="97">
        <f>([1]Tab2!D$14/[1]Tab2!D$20)*100</f>
        <v>4.9029910288123419</v>
      </c>
      <c r="E24" s="97">
        <f>([1]Tab2!E$14/[1]Tab2!E$20)*100</f>
        <v>4.1058776277800177</v>
      </c>
      <c r="F24" s="97">
        <f>([1]Tab2!F$14/[1]Tab2!F$20)*100</f>
        <v>8.3289532523083416</v>
      </c>
      <c r="G24" s="97">
        <f>([1]Tab2!G$14/[1]Tab2!G$20)*100</f>
        <v>13.092784446688983</v>
      </c>
      <c r="H24" s="97">
        <f>([1]Tab2!H$14/[1]Tab2!H$20)*100</f>
        <v>10.079189401487042</v>
      </c>
      <c r="I24" s="97">
        <f>([1]Tab2!I$14/[1]Tab2!I$20)*100</f>
        <v>11.455566563500277</v>
      </c>
      <c r="J24" s="97">
        <f>([1]Tab2!J$14/[1]Tab2!J$20)*100</f>
        <v>11.931753859724964</v>
      </c>
      <c r="K24" s="97">
        <f>([1]Tab2!K$14/[1]Tab2!K$20)*100</f>
        <v>12.933244675376709</v>
      </c>
      <c r="L24" s="97">
        <f>([1]Tab2!L$14/[1]Tab2!L$20)*100</f>
        <v>13.562802776923643</v>
      </c>
      <c r="M24" s="97">
        <f>([1]Tab2!M$14/[1]Tab2!M$20)*100</f>
        <v>10.377562760472333</v>
      </c>
      <c r="N24" s="97">
        <f>([1]Tab2!N$14/[1]Tab2!N$20)*100</f>
        <v>11.120302361055815</v>
      </c>
      <c r="O24" s="97">
        <f>([1]Tab2!O$14/[1]Tab2!O$20)*100</f>
        <v>11.766575813674867</v>
      </c>
      <c r="P24" s="97">
        <f>([1]Tab2!P$14/[1]Tab2!P$20)*100</f>
        <v>11.128308048152688</v>
      </c>
      <c r="Q24" s="97">
        <f>([1]Tab2!Q$14/[1]Tab2!Q$20)*100</f>
        <v>12.639415695981837</v>
      </c>
      <c r="R24" s="97">
        <f>([1]Tab2!R$14/[1]Tab2!R$20)*100</f>
        <v>19.298095817916305</v>
      </c>
      <c r="S24" s="97">
        <f>([1]Tab2!S$14/[1]Tab2!S$20)*100</f>
        <v>14.116788407284552</v>
      </c>
      <c r="T24" s="97">
        <f>([1]Tab2!T$14/[1]Tab2!T$20)*100</f>
        <v>13.214421168472606</v>
      </c>
      <c r="U24" s="97">
        <f>([1]Tab2!U$14/[1]Tab2!U$20)*100</f>
        <v>16.694120940725952</v>
      </c>
      <c r="V24" s="97">
        <f>([1]Tab2!V$14/[1]Tab2!V$20)*100</f>
        <v>25.046711962225327</v>
      </c>
      <c r="W24" s="97">
        <f>([1]Tab2!W$14/[1]Tab2!W$20)*100</f>
        <v>23.774731038520649</v>
      </c>
      <c r="X24" s="97">
        <f>([1]Tab2!X$14/[1]Tab2!X$20)*100</f>
        <v>26.53438040754353</v>
      </c>
      <c r="Y24" s="97">
        <f>([1]Tab2!Y$14/[1]Tab2!Y$20)*100</f>
        <v>23.290809179590514</v>
      </c>
    </row>
    <row r="25" spans="1:25" x14ac:dyDescent="0.2">
      <c r="A25" s="87" t="s">
        <v>295</v>
      </c>
      <c r="B25" s="124"/>
      <c r="C25" s="86" t="s">
        <v>287</v>
      </c>
      <c r="D25" s="97">
        <f>([1]Tab2!D$17/[1]Tab2!D$20)*100</f>
        <v>64.587363584491357</v>
      </c>
      <c r="E25" s="97">
        <f>([1]Tab2!E$17/[1]Tab2!E$20)*100</f>
        <v>39.395119697264484</v>
      </c>
      <c r="F25" s="97">
        <f>([1]Tab2!F$17/[1]Tab2!F$20)*100</f>
        <v>40.770535983818839</v>
      </c>
      <c r="G25" s="97">
        <f>([1]Tab2!G$17/[1]Tab2!G$20)*100</f>
        <v>39.644561640908094</v>
      </c>
      <c r="H25" s="97">
        <f>([1]Tab2!H$17/[1]Tab2!H$20)*100</f>
        <v>37.504027900509385</v>
      </c>
      <c r="I25" s="97">
        <f>([1]Tab2!I$17/[1]Tab2!I$20)*100</f>
        <v>28.220496975593523</v>
      </c>
      <c r="J25" s="97">
        <f>([1]Tab2!J$17/[1]Tab2!J$20)*100</f>
        <v>26.101717087662234</v>
      </c>
      <c r="K25" s="97">
        <f>([1]Tab2!K$17/[1]Tab2!K$20)*100</f>
        <v>30.258886962878119</v>
      </c>
      <c r="L25" s="97">
        <f>([1]Tab2!L$17/[1]Tab2!L$20)*100</f>
        <v>32.22142877093021</v>
      </c>
      <c r="M25" s="97">
        <f>([1]Tab2!M$17/[1]Tab2!M$20)*100</f>
        <v>38.382940633092552</v>
      </c>
      <c r="N25" s="97">
        <f>([1]Tab2!N$17/[1]Tab2!N$20)*100</f>
        <v>35.124226109155096</v>
      </c>
      <c r="O25" s="97">
        <f>([1]Tab2!O$17/[1]Tab2!O$20)*100</f>
        <v>33.372313545401624</v>
      </c>
      <c r="P25" s="97">
        <f>([1]Tab2!P$17/[1]Tab2!P$20)*100</f>
        <v>32.467439379267155</v>
      </c>
      <c r="Q25" s="97">
        <f>([1]Tab2!Q$17/[1]Tab2!Q$20)*100</f>
        <v>30.875171935742511</v>
      </c>
      <c r="R25" s="97">
        <f>([1]Tab2!R$17/[1]Tab2!R$20)*100</f>
        <v>29.319364400897669</v>
      </c>
      <c r="S25" s="97">
        <f>([1]Tab2!S$17/[1]Tab2!S$20)*100</f>
        <v>30.011312063403977</v>
      </c>
      <c r="T25" s="97">
        <f>([1]Tab2!T$17/[1]Tab2!T$20)*100</f>
        <v>26.743040600359276</v>
      </c>
      <c r="U25" s="97">
        <f>([1]Tab2!U$17/[1]Tab2!U$20)*100</f>
        <v>30.175537349678965</v>
      </c>
      <c r="V25" s="97">
        <f>([1]Tab2!V$17/[1]Tab2!V$20)*100</f>
        <v>29.323663626903159</v>
      </c>
      <c r="W25" s="97">
        <f>([1]Tab2!W$17/[1]Tab2!W$20)*100</f>
        <v>30.525942008950473</v>
      </c>
      <c r="X25" s="97">
        <f>([1]Tab2!X$17/[1]Tab2!X$20)*100</f>
        <v>30.379367186337582</v>
      </c>
      <c r="Y25" s="97">
        <f>([1]Tab2!Y$17/[1]Tab2!Y$20)*100</f>
        <v>33.666218332134484</v>
      </c>
    </row>
    <row r="26" spans="1:25" ht="13.5" thickBot="1" x14ac:dyDescent="0.25">
      <c r="A26" s="83" t="s">
        <v>294</v>
      </c>
      <c r="B26" s="124"/>
      <c r="C26" s="82" t="s">
        <v>287</v>
      </c>
      <c r="D26" s="96">
        <f>([1]Tab2!D14/[1]Tab2!D17)*100</f>
        <v>7.591254320821422</v>
      </c>
      <c r="E26" s="96">
        <f>([1]Tab2!E14/[1]Tab2!E17)*100</f>
        <v>10.422300171523839</v>
      </c>
      <c r="F26" s="96">
        <f>([1]Tab2!F14/[1]Tab2!F17)*100</f>
        <v>20.42885395378164</v>
      </c>
      <c r="G26" s="96">
        <f>([1]Tab2!G14/[1]Tab2!G17)*100</f>
        <v>33.02542367672168</v>
      </c>
      <c r="H26" s="96">
        <f>([1]Tab2!H14/[1]Tab2!H17)*100</f>
        <v>26.874951747116597</v>
      </c>
      <c r="I26" s="96">
        <f>([1]Tab2!I14/[1]Tab2!I17)*100</f>
        <v>40.593071672010652</v>
      </c>
      <c r="J26" s="96">
        <f>([1]Tab2!J14/[1]Tab2!J17)*100</f>
        <v>45.712524657486483</v>
      </c>
      <c r="K26" s="96">
        <f>([1]Tab2!K14/[1]Tab2!K17)*100</f>
        <v>42.741970949702583</v>
      </c>
      <c r="L26" s="96">
        <f>([1]Tab2!L14/[1]Tab2!L17)*100</f>
        <v>42.092493394209271</v>
      </c>
      <c r="M26" s="96">
        <f>([1]Tab2!M14/[1]Tab2!M17)*100</f>
        <v>27.036914288753394</v>
      </c>
      <c r="N26" s="96">
        <f>([1]Tab2!N14/[1]Tab2!N17)*100</f>
        <v>31.659921350287973</v>
      </c>
      <c r="O26" s="96">
        <f>([1]Tab2!O14/[1]Tab2!O17)*100</f>
        <v>35.25849593156596</v>
      </c>
      <c r="P26" s="96">
        <f>([1]Tab2!P14/[1]Tab2!P17)*100</f>
        <v>34.275287059622357</v>
      </c>
      <c r="Q26" s="96">
        <f>([1]Tab2!Q14/[1]Tab2!Q17)*100</f>
        <v>40.937150802874953</v>
      </c>
      <c r="R26" s="96">
        <f>([1]Tab2!R14/[1]Tab2!R17)*100</f>
        <v>65.820307541610475</v>
      </c>
      <c r="S26" s="96">
        <f>([1]Tab2!S14/[1]Tab2!S17)*100</f>
        <v>47.038224711603569</v>
      </c>
      <c r="T26" s="96">
        <f>([1]Tab2!T14/[1]Tab2!T17)*100</f>
        <v>49.41256069549204</v>
      </c>
      <c r="U26" s="96">
        <f>([1]Tab2!U14/[1]Tab2!U17)*100</f>
        <v>55.323359273678562</v>
      </c>
      <c r="V26" s="96">
        <f>([1]Tab2!V14/[1]Tab2!V17)*100</f>
        <v>85.414674922290686</v>
      </c>
      <c r="W26" s="96">
        <f>([1]Tab2!W14/[1]Tab2!W17)*100</f>
        <v>77.883693258506781</v>
      </c>
      <c r="X26" s="96">
        <f>([1]Tab2!X14/[1]Tab2!X17)*100</f>
        <v>87.34342702002283</v>
      </c>
      <c r="Y26" s="96">
        <f>([1]Tab2!Y14/[1]Tab2!Y17)*100</f>
        <v>69.181542606938379</v>
      </c>
    </row>
    <row r="27" spans="1:25" s="90" customFormat="1" ht="6" x14ac:dyDescent="0.15">
      <c r="A27" s="92"/>
      <c r="B27" s="123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</row>
    <row r="28" spans="1:25" x14ac:dyDescent="0.2">
      <c r="A28" s="89" t="s">
        <v>293</v>
      </c>
      <c r="B28" s="122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</row>
    <row r="29" spans="1:25" s="90" customFormat="1" ht="6" x14ac:dyDescent="0.15">
      <c r="A29" s="92"/>
      <c r="B29" s="123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</row>
    <row r="30" spans="1:25" ht="15.75" x14ac:dyDescent="0.2">
      <c r="A30" s="87" t="s">
        <v>292</v>
      </c>
      <c r="B30" s="124"/>
      <c r="C30" s="86" t="s">
        <v>282</v>
      </c>
      <c r="D30" s="88">
        <f>[2]Tofe!C$5</f>
        <v>44000</v>
      </c>
      <c r="E30" s="88">
        <f>[2]Tofe!D$5</f>
        <v>10500</v>
      </c>
      <c r="F30" s="88">
        <f>[2]Tofe!E$5</f>
        <v>29900</v>
      </c>
      <c r="G30" s="88">
        <f>[2]Tofe!F$5</f>
        <v>31500</v>
      </c>
      <c r="H30" s="88">
        <f>[2]Tofe!G$5</f>
        <v>45600</v>
      </c>
      <c r="I30" s="88">
        <f>[2]Tofe!H$5</f>
        <v>30400</v>
      </c>
      <c r="J30" s="88">
        <f>[2]Tofe!I$5</f>
        <v>28700</v>
      </c>
      <c r="K30" s="88">
        <f>[2]Tofe!J$5</f>
        <v>49029</v>
      </c>
      <c r="L30" s="88">
        <f>[2]Tofe!K$5</f>
        <v>37845</v>
      </c>
      <c r="M30" s="88">
        <f>[2]Tofe!L$5</f>
        <v>46989</v>
      </c>
      <c r="N30" s="88">
        <f>[2]Tofe!M$5</f>
        <v>50086</v>
      </c>
      <c r="O30" s="88">
        <f>[2]Tofe!N$5</f>
        <v>49574</v>
      </c>
      <c r="P30" s="88">
        <f>[2]Tofe!O$5</f>
        <v>77818</v>
      </c>
      <c r="Q30" s="88">
        <f>[2]Tofe!P$5</f>
        <v>55816</v>
      </c>
      <c r="R30" s="88">
        <f>[2]Tofe!Q$5</f>
        <v>65025</v>
      </c>
      <c r="S30" s="88">
        <f>[2]Tofe!R$5</f>
        <v>74080</v>
      </c>
      <c r="T30" s="88">
        <f>[2]Tofe!S$5</f>
        <v>63798.137188999994</v>
      </c>
      <c r="U30" s="88">
        <f>[2]Tofe!T$5</f>
        <v>100754.8539</v>
      </c>
      <c r="V30" s="88">
        <f>[2]Tofe!U$5</f>
        <v>124857.91557582072</v>
      </c>
      <c r="W30" s="88">
        <f>[2]Tofe!V$5</f>
        <v>112214.9448575446</v>
      </c>
      <c r="X30" s="88">
        <f>[3]Tofe!S$4/1000</f>
        <v>143676.26007620001</v>
      </c>
      <c r="Y30" s="88" t="e">
        <f>[3]Tofe!T$4/1000</f>
        <v>#N/A</v>
      </c>
    </row>
    <row r="31" spans="1:25" ht="15.75" x14ac:dyDescent="0.2">
      <c r="A31" s="87" t="s">
        <v>291</v>
      </c>
      <c r="B31" s="124"/>
      <c r="C31" s="86" t="s">
        <v>282</v>
      </c>
      <c r="D31" s="88">
        <f>[2]Tofe!C$39</f>
        <v>72200</v>
      </c>
      <c r="E31" s="88">
        <f>[2]Tofe!D$39</f>
        <v>30400</v>
      </c>
      <c r="F31" s="88">
        <f>[2]Tofe!E$39</f>
        <v>43300</v>
      </c>
      <c r="G31" s="88">
        <f>[2]Tofe!F$39</f>
        <v>30600</v>
      </c>
      <c r="H31" s="88">
        <f>[2]Tofe!G$39</f>
        <v>33500</v>
      </c>
      <c r="I31" s="88">
        <f>[2]Tofe!H$39</f>
        <v>41000</v>
      </c>
      <c r="J31" s="88">
        <f>[2]Tofe!I$39</f>
        <v>41000</v>
      </c>
      <c r="K31" s="88">
        <f>[2]Tofe!J$39</f>
        <v>70416</v>
      </c>
      <c r="L31" s="88">
        <f>[2]Tofe!K$39</f>
        <v>51845</v>
      </c>
      <c r="M31" s="88">
        <f>[2]Tofe!L$39</f>
        <v>52243</v>
      </c>
      <c r="N31" s="88">
        <f>[2]Tofe!M$39</f>
        <v>54443</v>
      </c>
      <c r="O31" s="88">
        <f>[2]Tofe!N$39</f>
        <v>49266</v>
      </c>
      <c r="P31" s="88">
        <f>[2]Tofe!O$39</f>
        <v>61658</v>
      </c>
      <c r="Q31" s="88">
        <f>[2]Tofe!P$39</f>
        <v>83517</v>
      </c>
      <c r="R31" s="88">
        <f>[2]Tofe!Q$39</f>
        <v>83493</v>
      </c>
      <c r="S31" s="88">
        <f>[2]Tofe!R$39</f>
        <v>86993</v>
      </c>
      <c r="T31" s="88">
        <f>[2]Tofe!S$39</f>
        <v>76617.578806000005</v>
      </c>
      <c r="U31" s="88">
        <f>[2]Tofe!T$39</f>
        <v>118996.29499999997</v>
      </c>
      <c r="V31" s="88">
        <f>[2]Tofe!U$39</f>
        <v>142494.76528304073</v>
      </c>
      <c r="W31" s="88">
        <f>[2]Tofe!V$39</f>
        <v>144235.35673904457</v>
      </c>
      <c r="X31" s="88">
        <f>[3]Tofe!S$38/1000</f>
        <v>155778.36100996885</v>
      </c>
      <c r="Y31" s="88">
        <f>[3]Tofe!T$38/1000</f>
        <v>161352.13130229007</v>
      </c>
    </row>
    <row r="32" spans="1:25" x14ac:dyDescent="0.2">
      <c r="A32" s="87" t="s">
        <v>290</v>
      </c>
      <c r="B32" s="124"/>
      <c r="C32" s="86" t="s">
        <v>287</v>
      </c>
      <c r="D32" s="94">
        <f>([2]Tofe!C$8/D6)*100</f>
        <v>3.0677571536140738</v>
      </c>
      <c r="E32" s="94">
        <f>([2]Tofe!D$8/E6)*100</f>
        <v>1.2905755447329312</v>
      </c>
      <c r="F32" s="94">
        <f>([2]Tofe!E$8/F6)*100</f>
        <v>3.5882988884290543</v>
      </c>
      <c r="G32" s="94">
        <f>([2]Tofe!F$8/G6)*100</f>
        <v>6.2963962304932561</v>
      </c>
      <c r="H32" s="94">
        <f>([2]Tofe!G$8/H6)*100</f>
        <v>4.8974959007594441</v>
      </c>
      <c r="I32" s="94">
        <f>([2]Tofe!H$8/I6)*100</f>
        <v>3.6750275370472272</v>
      </c>
      <c r="J32" s="94">
        <f>([2]Tofe!I$8/J6)*100</f>
        <v>3.6132591930650992</v>
      </c>
      <c r="K32" s="94">
        <f>([2]Tofe!J$8/K6)*100</f>
        <v>3.8534164501214399</v>
      </c>
      <c r="L32" s="94">
        <f>([2]Tofe!K$8/L6)*100</f>
        <v>5.435077963302402</v>
      </c>
      <c r="M32" s="94">
        <f>([2]Tofe!L$8/M6)*100</f>
        <v>5.5710292712601506</v>
      </c>
      <c r="N32" s="94">
        <f>([2]Tofe!M$8/N6)*100</f>
        <v>5.0744931316768547</v>
      </c>
      <c r="O32" s="94">
        <f>([2]Tofe!N$8/O6)*100</f>
        <v>4.9224532545720647</v>
      </c>
      <c r="P32" s="94">
        <f>([2]Tofe!O$8/P6)*100</f>
        <v>6.3484127380200652</v>
      </c>
      <c r="Q32" s="94">
        <f>([2]Tofe!P$8/Q6)*100</f>
        <v>7.1127863795959074</v>
      </c>
      <c r="R32" s="94">
        <f>([2]Tofe!Q$8/R6)*100</f>
        <v>7.3822186067650373</v>
      </c>
      <c r="S32" s="94">
        <f>([2]Tofe!R$8/S6)*100</f>
        <v>7.2630009905032127</v>
      </c>
      <c r="T32" s="94">
        <f>([2]Tofe!S$8/T6)*100</f>
        <v>6.4555958930055803</v>
      </c>
      <c r="U32" s="94">
        <f>([2]Tofe!T$8/U6)*100</f>
        <v>7.8808512791750527</v>
      </c>
      <c r="V32" s="94">
        <f>([2]Tofe!U$8/V6)*100</f>
        <v>9.0928342828374458</v>
      </c>
      <c r="W32" s="94">
        <f>([2]Tofe!V$8/W6)*100</f>
        <v>8.6082816751102538</v>
      </c>
      <c r="X32" s="94">
        <f>(([3]Tofe!S$6/1000)/X6)*100</f>
        <v>9.5279799528558868</v>
      </c>
      <c r="Y32" s="94">
        <f>(([3]Tofe!T$6/1000)/Y6)*100</f>
        <v>8.9879838879891754</v>
      </c>
    </row>
    <row r="33" spans="1:25" x14ac:dyDescent="0.2">
      <c r="A33" s="87" t="s">
        <v>289</v>
      </c>
      <c r="B33" s="124"/>
      <c r="C33" s="86" t="s">
        <v>287</v>
      </c>
      <c r="D33" s="94">
        <f>([2]Tofe!C$41/D6)*100</f>
        <v>5.8164675632522833</v>
      </c>
      <c r="E33" s="94">
        <f>([2]Tofe!D$41/E6)*100</f>
        <v>6.5675955498631398</v>
      </c>
      <c r="F33" s="94">
        <f>([2]Tofe!E$41/F6)*100</f>
        <v>7.9615381587019645</v>
      </c>
      <c r="G33" s="94">
        <f>([2]Tofe!F$41/G6)*100</f>
        <v>9.7144398984753106</v>
      </c>
      <c r="H33" s="94">
        <f>([2]Tofe!G$41/H6)*100</f>
        <v>8.1073411870679983</v>
      </c>
      <c r="I33" s="94">
        <f>([2]Tofe!H$41/I6)*100</f>
        <v>7.9985893453380825</v>
      </c>
      <c r="J33" s="94">
        <f>([2]Tofe!I$41/J6)*100</f>
        <v>8.6593625488973931</v>
      </c>
      <c r="K33" s="94">
        <f>([2]Tofe!J$41/K6)*100</f>
        <v>13.704872673069271</v>
      </c>
      <c r="L33" s="94">
        <f>([2]Tofe!K$41/L6)*100</f>
        <v>11.669379783322558</v>
      </c>
      <c r="M33" s="94">
        <f>([2]Tofe!L$41/M6)*100</f>
        <v>12.081368755238859</v>
      </c>
      <c r="N33" s="94">
        <f>([2]Tofe!M$41/N6)*100</f>
        <v>11.408108568316331</v>
      </c>
      <c r="O33" s="94">
        <f>([2]Tofe!N$41/O6)*100</f>
        <v>10.818570822515614</v>
      </c>
      <c r="P33" s="94">
        <f>([2]Tofe!O$41/P6)*100</f>
        <v>10.890739435020839</v>
      </c>
      <c r="Q33" s="94">
        <f>([2]Tofe!P$41/Q6)*100</f>
        <v>10.774734127587102</v>
      </c>
      <c r="R33" s="94">
        <f>([2]Tofe!Q$41/R6)*100</f>
        <v>10.022563457623265</v>
      </c>
      <c r="S33" s="94">
        <f>([2]Tofe!R$41/S6)*100</f>
        <v>11.708448839395784</v>
      </c>
      <c r="T33" s="94">
        <f>([2]Tofe!S$41/T6)*100</f>
        <v>9.1322852742143574</v>
      </c>
      <c r="U33" s="94">
        <f>([2]Tofe!T$41/U6)*100</f>
        <v>13.820895205750579</v>
      </c>
      <c r="V33" s="94">
        <f>([2]Tofe!U$41/V6)*100</f>
        <v>13.409643626084137</v>
      </c>
      <c r="W33" s="94">
        <f>([2]Tofe!V$41/W6)*100</f>
        <v>13.53633800014366</v>
      </c>
      <c r="X33" s="94">
        <f>(([3]Tofe!S$39/1000)/X6)*100</f>
        <v>11.813138881764676</v>
      </c>
      <c r="Y33" s="94">
        <f>(([3]Tofe!T$39/1000)/Y6)*100</f>
        <v>12.215498680947091</v>
      </c>
    </row>
    <row r="34" spans="1:25" ht="13.5" thickBot="1" x14ac:dyDescent="0.25">
      <c r="A34" s="83" t="s">
        <v>288</v>
      </c>
      <c r="B34" s="124"/>
      <c r="C34" s="82" t="s">
        <v>287</v>
      </c>
      <c r="D34" s="93">
        <f>([2]Tofe!C$43/[2]Tofe!C$7)*100</f>
        <v>20.416666666666668</v>
      </c>
      <c r="E34" s="93">
        <f>([2]Tofe!D$43/[2]Tofe!D$7)*100</f>
        <v>86.36363636363636</v>
      </c>
      <c r="F34" s="93">
        <f>([2]Tofe!E$43/[2]Tofe!E$7)*100</f>
        <v>28.870292887029287</v>
      </c>
      <c r="G34" s="93">
        <f>([2]Tofe!F$43/[2]Tofe!F$7)*100</f>
        <v>35.593220338983052</v>
      </c>
      <c r="H34" s="93">
        <f>([2]Tofe!G$43/[2]Tofe!G$7)*100</f>
        <v>41.353383458646611</v>
      </c>
      <c r="I34" s="93">
        <f>([2]Tofe!H$43/[2]Tofe!H$7)*100</f>
        <v>48.387096774193552</v>
      </c>
      <c r="J34" s="93">
        <f>([2]Tofe!I$43/[2]Tofe!I$7)*100</f>
        <v>51.219512195121951</v>
      </c>
      <c r="K34" s="93">
        <f>([2]Tofe!J$43/[2]Tofe!J$7)*100</f>
        <v>65.913816299074568</v>
      </c>
      <c r="L34" s="93">
        <f>([2]Tofe!K$43/[2]Tofe!K$7)*100</f>
        <v>71.595539352348268</v>
      </c>
      <c r="M34" s="93">
        <f>([2]Tofe!L$43/[2]Tofe!L$7)*100</f>
        <v>60.648163003369163</v>
      </c>
      <c r="N34" s="93">
        <f>([2]Tofe!M$43/[2]Tofe!M$7)*100</f>
        <v>75.465707837662094</v>
      </c>
      <c r="O34" s="93">
        <f>([2]Tofe!N$43/[2]Tofe!N$7)*100</f>
        <v>60.743801652892557</v>
      </c>
      <c r="P34" s="93">
        <f>([2]Tofe!O$43/[2]Tofe!O$7)*100</f>
        <v>56.78296765437684</v>
      </c>
      <c r="Q34" s="93">
        <f>([2]Tofe!P$43/[2]Tofe!P$7)*100</f>
        <v>58.792933369204562</v>
      </c>
      <c r="R34" s="93">
        <f>([2]Tofe!Q$43/[2]Tofe!Q$7)*100</f>
        <v>54.77928595870879</v>
      </c>
      <c r="S34" s="93">
        <f>([2]Tofe!R$43/[2]Tofe!R$7)*100</f>
        <v>52.887623848426912</v>
      </c>
      <c r="T34" s="93">
        <f>([2]Tofe!S$43/[2]Tofe!S$7)*100</f>
        <v>59.252128305540516</v>
      </c>
      <c r="U34" s="93">
        <f>([2]Tofe!T$43/[2]Tofe!T$7)*100</f>
        <v>51.678645814840564</v>
      </c>
      <c r="V34" s="93">
        <f>([2]Tofe!U$43/[2]Tofe!U$7)*100</f>
        <v>36.574044636760931</v>
      </c>
      <c r="W34" s="93">
        <f>([2]Tofe!V$43/[2]Tofe!V$7)*100</f>
        <v>37.250152129686214</v>
      </c>
      <c r="X34" s="93">
        <f>((([3]Tofe!S$40)/1000)/([3]Tofe!S$5/1000))*100</f>
        <v>33.518931829582542</v>
      </c>
      <c r="Y34" s="93">
        <f>((([3]Tofe!T$40)/1000)/([3]Tofe!T$5/1000))*100</f>
        <v>37.668209871960435</v>
      </c>
    </row>
    <row r="35" spans="1:25" s="90" customFormat="1" ht="6" x14ac:dyDescent="0.15">
      <c r="A35" s="92"/>
      <c r="B35" s="123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</row>
    <row r="36" spans="1:25" x14ac:dyDescent="0.2">
      <c r="A36" s="89" t="s">
        <v>286</v>
      </c>
      <c r="B36" s="122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</row>
    <row r="37" spans="1:25" x14ac:dyDescent="0.2">
      <c r="A37" s="87"/>
      <c r="B37" s="124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</row>
    <row r="38" spans="1:25" ht="15.75" x14ac:dyDescent="0.2">
      <c r="A38" s="87" t="s">
        <v>285</v>
      </c>
      <c r="B38" s="124"/>
      <c r="C38" s="86" t="s">
        <v>282</v>
      </c>
      <c r="D38" s="88">
        <f>[2]Monnaie_credit!B3</f>
        <v>0</v>
      </c>
      <c r="E38" s="88">
        <f>[2]Monnaie_credit!C3</f>
        <v>0</v>
      </c>
      <c r="F38" s="88">
        <f>[2]Monnaie_credit!D3</f>
        <v>0</v>
      </c>
      <c r="G38" s="88">
        <f>[2]Monnaie_credit!E3</f>
        <v>0</v>
      </c>
      <c r="H38" s="88">
        <f>[2]Monnaie_credit!F3</f>
        <v>0</v>
      </c>
      <c r="I38" s="88">
        <f>[2]Monnaie_credit!G3</f>
        <v>0</v>
      </c>
      <c r="J38" s="88">
        <f>[2]Monnaie_credit!H3</f>
        <v>0</v>
      </c>
      <c r="K38" s="88">
        <f>[2]Monnaie_credit!I3</f>
        <v>0</v>
      </c>
      <c r="L38" s="88">
        <f>[2]Monnaie_credit!J3</f>
        <v>0</v>
      </c>
      <c r="M38" s="88">
        <f>[2]Monnaie_credit!K3</f>
        <v>0</v>
      </c>
      <c r="N38" s="85">
        <f>[2]Monnaie_credit!L3</f>
        <v>0</v>
      </c>
      <c r="O38" s="85">
        <f>[2]Monnaie_credit!M3</f>
        <v>13552</v>
      </c>
      <c r="P38" s="85">
        <f>[2]Monnaie_credit!N3</f>
        <v>19203</v>
      </c>
      <c r="Q38" s="85">
        <f>[2]Monnaie_credit!O3</f>
        <v>19203</v>
      </c>
      <c r="R38" s="85">
        <f>[2]Monnaie_credit!P3</f>
        <v>19203</v>
      </c>
      <c r="S38" s="85">
        <f>[2]Monnaie_credit!Q3</f>
        <v>19203</v>
      </c>
      <c r="T38" s="85">
        <f>[2]Monnaie_credit!R3</f>
        <v>0</v>
      </c>
      <c r="U38" s="85">
        <f>[2]Monnaie_credit!S3</f>
        <v>0</v>
      </c>
      <c r="V38" s="85">
        <f>[2]Monnaie_credit!T3</f>
        <v>0</v>
      </c>
      <c r="W38" s="85">
        <f>[2]Monnaie_credit!U3</f>
        <v>0</v>
      </c>
      <c r="X38" s="85">
        <f>[2]Monnaie_credit!V3</f>
        <v>0</v>
      </c>
      <c r="Y38" s="85">
        <f>[2]Monnaie_credit!W3</f>
        <v>0</v>
      </c>
    </row>
    <row r="39" spans="1:25" ht="15.75" x14ac:dyDescent="0.2">
      <c r="A39" s="87" t="s">
        <v>284</v>
      </c>
      <c r="B39" s="124"/>
      <c r="C39" s="86" t="s">
        <v>282</v>
      </c>
      <c r="D39" s="85">
        <f>[2]Monnaie_credit!B4</f>
        <v>0</v>
      </c>
      <c r="E39" s="85">
        <f>[2]Monnaie_credit!C4</f>
        <v>0</v>
      </c>
      <c r="F39" s="85">
        <f>[2]Monnaie_credit!D4</f>
        <v>0</v>
      </c>
      <c r="G39" s="85">
        <f>[2]Monnaie_credit!E4</f>
        <v>0</v>
      </c>
      <c r="H39" s="85">
        <f>[2]Monnaie_credit!F4</f>
        <v>0</v>
      </c>
      <c r="I39" s="85">
        <f>[2]Monnaie_credit!G4</f>
        <v>0</v>
      </c>
      <c r="J39" s="85">
        <f>[2]Monnaie_credit!H4</f>
        <v>0</v>
      </c>
      <c r="K39" s="85">
        <f>[2]Monnaie_credit!I4</f>
        <v>0</v>
      </c>
      <c r="L39" s="85">
        <f>[2]Monnaie_credit!J4</f>
        <v>0</v>
      </c>
      <c r="M39" s="85">
        <f>[2]Monnaie_credit!K4</f>
        <v>0</v>
      </c>
      <c r="N39" s="85">
        <f>[2]Monnaie_credit!L4</f>
        <v>0</v>
      </c>
      <c r="O39" s="84">
        <f>[2]Monnaie_credit!M4</f>
        <v>17418.421686999998</v>
      </c>
      <c r="P39" s="84">
        <f>[2]Monnaie_credit!N4</f>
        <v>21795.350103000001</v>
      </c>
      <c r="Q39" s="84">
        <f>[2]Monnaie_credit!O4</f>
        <v>21795.350103000001</v>
      </c>
      <c r="R39" s="84">
        <f>[2]Monnaie_credit!P4</f>
        <v>21795.350103000001</v>
      </c>
      <c r="S39" s="84">
        <f>[2]Monnaie_credit!Q4</f>
        <v>21795.350103000001</v>
      </c>
      <c r="T39" s="84">
        <f>[2]Monnaie_credit!R4</f>
        <v>0</v>
      </c>
      <c r="U39" s="84">
        <f>[2]Monnaie_credit!S4</f>
        <v>0</v>
      </c>
      <c r="V39" s="84">
        <f>[2]Monnaie_credit!T4</f>
        <v>0</v>
      </c>
      <c r="W39" s="84">
        <f>[2]Monnaie_credit!U4</f>
        <v>0</v>
      </c>
      <c r="X39" s="84">
        <f>[2]Monnaie_credit!V4</f>
        <v>0</v>
      </c>
      <c r="Y39" s="84">
        <f>[2]Monnaie_credit!W4</f>
        <v>0</v>
      </c>
    </row>
    <row r="40" spans="1:25" ht="16.5" thickBot="1" x14ac:dyDescent="0.25">
      <c r="A40" s="83" t="s">
        <v>283</v>
      </c>
      <c r="B40" s="124"/>
      <c r="C40" s="82" t="s">
        <v>282</v>
      </c>
      <c r="D40" s="81">
        <f>[2]Monnaie_credit!B5</f>
        <v>0</v>
      </c>
      <c r="E40" s="81">
        <f>[2]Monnaie_credit!C5</f>
        <v>0</v>
      </c>
      <c r="F40" s="81">
        <f>[2]Monnaie_credit!D5</f>
        <v>0</v>
      </c>
      <c r="G40" s="81">
        <f>[2]Monnaie_credit!E5</f>
        <v>0</v>
      </c>
      <c r="H40" s="81">
        <f>[2]Monnaie_credit!F5</f>
        <v>0</v>
      </c>
      <c r="I40" s="81">
        <f>[2]Monnaie_credit!G5</f>
        <v>0</v>
      </c>
      <c r="J40" s="81">
        <f>[2]Monnaie_credit!H5</f>
        <v>0</v>
      </c>
      <c r="K40" s="81">
        <f>[2]Monnaie_credit!I5</f>
        <v>0</v>
      </c>
      <c r="L40" s="81">
        <f>[2]Monnaie_credit!J5</f>
        <v>0</v>
      </c>
      <c r="M40" s="81">
        <f>[2]Monnaie_credit!K5</f>
        <v>0</v>
      </c>
      <c r="N40" s="81">
        <f>[2]Monnaie_credit!L5</f>
        <v>0</v>
      </c>
      <c r="O40" s="80">
        <f>[2]Monnaie_credit!M5</f>
        <v>11127.058383</v>
      </c>
      <c r="P40" s="80">
        <f>[2]Monnaie_credit!N5</f>
        <v>-1596.259282</v>
      </c>
      <c r="Q40" s="80">
        <f>[2]Monnaie_credit!O5</f>
        <v>-1596.259282</v>
      </c>
      <c r="R40" s="80">
        <f>[2]Monnaie_credit!P5</f>
        <v>-1596.259282</v>
      </c>
      <c r="S40" s="80">
        <f>[2]Monnaie_credit!Q5</f>
        <v>-1596.259282</v>
      </c>
      <c r="T40" s="80">
        <f>[2]Monnaie_credit!R5</f>
        <v>0</v>
      </c>
      <c r="U40" s="80">
        <f>[2]Monnaie_credit!S5</f>
        <v>0</v>
      </c>
      <c r="V40" s="80">
        <f>[2]Monnaie_credit!T5</f>
        <v>0</v>
      </c>
      <c r="W40" s="80">
        <f>[2]Monnaie_credit!U5</f>
        <v>0</v>
      </c>
      <c r="X40" s="80">
        <f>[2]Monnaie_credit!V5</f>
        <v>0</v>
      </c>
      <c r="Y40" s="80">
        <f>[2]Monnaie_credit!W5</f>
        <v>0</v>
      </c>
    </row>
    <row r="42" spans="1:25" x14ac:dyDescent="0.2">
      <c r="K42" s="79">
        <f t="shared" ref="K42:Y42" si="8">((K6/J6-1)-(K7/J7-1))*100</f>
        <v>-5.545025111998692</v>
      </c>
      <c r="L42" s="79">
        <f t="shared" si="8"/>
        <v>3.3187109821788408</v>
      </c>
      <c r="M42" s="79">
        <f t="shared" si="8"/>
        <v>-4.3565362142017001</v>
      </c>
      <c r="N42" s="79">
        <f t="shared" si="8"/>
        <v>6.1436061988124013</v>
      </c>
      <c r="O42" s="79">
        <f t="shared" si="8"/>
        <v>13.340192113620652</v>
      </c>
      <c r="P42" s="79">
        <f t="shared" si="8"/>
        <v>-3.9188470053857949</v>
      </c>
      <c r="Q42" s="79">
        <f t="shared" si="8"/>
        <v>5.5073360935982585</v>
      </c>
      <c r="R42" s="79">
        <f t="shared" si="8"/>
        <v>9.1363442529608818</v>
      </c>
      <c r="S42" s="79">
        <f t="shared" si="8"/>
        <v>-2.6754895834413261E-2</v>
      </c>
      <c r="T42" s="79">
        <f t="shared" si="8"/>
        <v>-0.96263079649263616</v>
      </c>
      <c r="U42" s="79">
        <f t="shared" si="8"/>
        <v>1.3100726441856336</v>
      </c>
      <c r="V42" s="79">
        <f t="shared" si="8"/>
        <v>15.410312004684101</v>
      </c>
      <c r="W42" s="79">
        <f t="shared" si="8"/>
        <v>2.9914736908541295</v>
      </c>
      <c r="X42" s="79">
        <f t="shared" si="8"/>
        <v>10.893990279709097</v>
      </c>
      <c r="Y42" s="79">
        <f t="shared" si="8"/>
        <v>-2.6267847456455717</v>
      </c>
    </row>
    <row r="43" spans="1:25" x14ac:dyDescent="0.2">
      <c r="K43" s="78">
        <f t="shared" ref="K43:X43" si="9">+ABS(K21-K42)</f>
        <v>6.4228985464709787E-2</v>
      </c>
      <c r="L43" s="78">
        <f t="shared" si="9"/>
        <v>0.20429834050230689</v>
      </c>
      <c r="M43" s="78">
        <f t="shared" si="9"/>
        <v>0.11315010002969039</v>
      </c>
      <c r="N43" s="78">
        <f t="shared" si="9"/>
        <v>0.15334040981878072</v>
      </c>
      <c r="O43" s="78">
        <f t="shared" si="9"/>
        <v>0.57745943071776296</v>
      </c>
      <c r="P43" s="78">
        <f t="shared" si="9"/>
        <v>9.3639214982454977E-2</v>
      </c>
      <c r="Q43" s="78">
        <f t="shared" si="9"/>
        <v>0.29232055669554668</v>
      </c>
      <c r="R43" s="78">
        <f t="shared" si="9"/>
        <v>0.68342226561712849</v>
      </c>
      <c r="S43" s="78">
        <f t="shared" si="9"/>
        <v>4.6626294887275321E-4</v>
      </c>
      <c r="T43" s="78">
        <f t="shared" si="9"/>
        <v>3.0355552363259264E-2</v>
      </c>
      <c r="U43" s="78">
        <f t="shared" si="9"/>
        <v>1.2515274909175034E-2</v>
      </c>
      <c r="V43" s="78">
        <f t="shared" si="9"/>
        <v>0.89064909677620818</v>
      </c>
      <c r="W43" s="78">
        <f t="shared" si="9"/>
        <v>0.15074595386084244</v>
      </c>
      <c r="X43" s="78">
        <f t="shared" si="9"/>
        <v>0.49786935981146385</v>
      </c>
      <c r="Y43" s="78">
        <f t="shared" ref="Y43" si="10">+ABS(Y21-Y42)</f>
        <v>9.5223501419505752E-2</v>
      </c>
    </row>
  </sheetData>
  <pageMargins left="0.75" right="0.75" top="1" bottom="1" header="0.5" footer="0.5"/>
  <pageSetup scale="77" fitToHeight="3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1"/>
  <sheetViews>
    <sheetView zoomScale="120" zoomScaleNormal="120" workbookViewId="0">
      <pane xSplit="3" ySplit="4" topLeftCell="R17" activePane="bottomRight" state="frozen"/>
      <selection pane="topRight" activeCell="D1" sqref="D1"/>
      <selection pane="bottomLeft" activeCell="A5" sqref="A5"/>
      <selection pane="bottomRight" activeCell="Y13" sqref="Y13"/>
    </sheetView>
  </sheetViews>
  <sheetFormatPr defaultColWidth="8.85546875" defaultRowHeight="12.75" x14ac:dyDescent="0.2"/>
  <cols>
    <col min="1" max="1" width="10.42578125" customWidth="1"/>
    <col min="3" max="3" width="42.42578125" bestFit="1" customWidth="1"/>
    <col min="4" max="21" width="12.42578125" bestFit="1" customWidth="1"/>
    <col min="22" max="22" width="10.140625" bestFit="1" customWidth="1"/>
  </cols>
  <sheetData>
    <row r="2" spans="1:25" ht="26.25" customHeight="1" x14ac:dyDescent="0.2">
      <c r="A2" s="132" t="s">
        <v>273</v>
      </c>
      <c r="B2" s="132"/>
      <c r="C2" s="132"/>
    </row>
    <row r="4" spans="1:25" x14ac:dyDescent="0.2">
      <c r="A4" s="5" t="s">
        <v>0</v>
      </c>
      <c r="B4" s="6" t="s">
        <v>1</v>
      </c>
      <c r="C4" s="13" t="s">
        <v>2</v>
      </c>
      <c r="D4" s="1">
        <v>1997</v>
      </c>
      <c r="E4" s="1">
        <f>+D4+1</f>
        <v>1998</v>
      </c>
      <c r="F4" s="1">
        <f>+E4+1</f>
        <v>1999</v>
      </c>
      <c r="G4" s="1">
        <f t="shared" ref="G4:Y4" si="0">+F4+1</f>
        <v>2000</v>
      </c>
      <c r="H4" s="1">
        <f t="shared" si="0"/>
        <v>2001</v>
      </c>
      <c r="I4" s="1">
        <f t="shared" si="0"/>
        <v>2002</v>
      </c>
      <c r="J4" s="1">
        <f t="shared" si="0"/>
        <v>2003</v>
      </c>
      <c r="K4" s="1">
        <f t="shared" si="0"/>
        <v>2004</v>
      </c>
      <c r="L4" s="1">
        <f t="shared" si="0"/>
        <v>2005</v>
      </c>
      <c r="M4" s="1">
        <f t="shared" si="0"/>
        <v>2006</v>
      </c>
      <c r="N4" s="1">
        <f t="shared" si="0"/>
        <v>2007</v>
      </c>
      <c r="O4" s="1">
        <f t="shared" si="0"/>
        <v>2008</v>
      </c>
      <c r="P4" s="1">
        <f t="shared" si="0"/>
        <v>2009</v>
      </c>
      <c r="Q4" s="1">
        <f t="shared" si="0"/>
        <v>2010</v>
      </c>
      <c r="R4" s="1">
        <f t="shared" si="0"/>
        <v>2011</v>
      </c>
      <c r="S4" s="1">
        <f t="shared" si="0"/>
        <v>2012</v>
      </c>
      <c r="T4" s="1">
        <f t="shared" si="0"/>
        <v>2013</v>
      </c>
      <c r="U4" s="1">
        <f t="shared" si="0"/>
        <v>2014</v>
      </c>
      <c r="V4" s="1">
        <f t="shared" si="0"/>
        <v>2015</v>
      </c>
      <c r="W4" s="1">
        <f t="shared" si="0"/>
        <v>2016</v>
      </c>
      <c r="X4" s="1">
        <f t="shared" si="0"/>
        <v>2017</v>
      </c>
      <c r="Y4" s="1">
        <f t="shared" si="0"/>
        <v>2018</v>
      </c>
    </row>
    <row r="5" spans="1:25" s="49" customFormat="1" ht="15" x14ac:dyDescent="0.25">
      <c r="A5" s="50" t="s">
        <v>251</v>
      </c>
      <c r="B5" s="52"/>
      <c r="C5" s="50" t="s">
        <v>260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>
        <f>'[8]Principaux agrégats'!C4</f>
        <v>681303</v>
      </c>
      <c r="W5" s="53">
        <f>'[8]Principaux agrégats'!D4</f>
        <v>737838</v>
      </c>
      <c r="X5" s="53">
        <f>'[8]Principaux agrégats'!E4</f>
        <v>853553</v>
      </c>
      <c r="Y5" s="53">
        <f>'[8]Principaux agrégats'!F4</f>
        <v>863238</v>
      </c>
    </row>
    <row r="6" spans="1:25" x14ac:dyDescent="0.2">
      <c r="A6" s="51" t="s">
        <v>262</v>
      </c>
      <c r="B6" s="11"/>
      <c r="C6" s="51" t="s">
        <v>252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>
        <f>'[8]Principaux agrégats'!C5</f>
        <v>14266</v>
      </c>
      <c r="W6" s="3">
        <f>'[8]Principaux agrégats'!D5</f>
        <v>16145</v>
      </c>
      <c r="X6" s="3">
        <f>'[8]Principaux agrégats'!E5</f>
        <v>7922</v>
      </c>
      <c r="Y6" s="3">
        <f>'[8]Principaux agrégats'!F5</f>
        <v>14589</v>
      </c>
    </row>
    <row r="7" spans="1:25" s="49" customFormat="1" ht="15" x14ac:dyDescent="0.25">
      <c r="A7" s="50" t="s">
        <v>253</v>
      </c>
      <c r="B7" s="52"/>
      <c r="C7" s="50" t="s">
        <v>261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>
        <f>'[8]Principaux agrégats'!C6</f>
        <v>695569</v>
      </c>
      <c r="W7" s="53">
        <f>'[8]Principaux agrégats'!D6</f>
        <v>753983</v>
      </c>
      <c r="X7" s="53">
        <f>'[8]Principaux agrégats'!E6</f>
        <v>861475</v>
      </c>
      <c r="Y7" s="53">
        <f>'[8]Principaux agrégats'!F6</f>
        <v>877827</v>
      </c>
    </row>
    <row r="8" spans="1:25" x14ac:dyDescent="0.2">
      <c r="A8" s="51" t="s">
        <v>264</v>
      </c>
      <c r="B8" s="11"/>
      <c r="C8" s="51" t="s">
        <v>263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>
        <f>'[8]Principaux agrégats'!C7</f>
        <v>19804</v>
      </c>
      <c r="W8" s="3">
        <f>'[8]Principaux agrégats'!D7</f>
        <v>26667</v>
      </c>
      <c r="X8" s="3">
        <f>'[8]Principaux agrégats'!E7</f>
        <v>35488</v>
      </c>
      <c r="Y8" s="3">
        <f>'[8]Principaux agrégats'!F7</f>
        <v>39040</v>
      </c>
    </row>
    <row r="9" spans="1:25" s="49" customFormat="1" ht="15" x14ac:dyDescent="0.25">
      <c r="A9" s="50" t="s">
        <v>254</v>
      </c>
      <c r="B9" s="52"/>
      <c r="C9" s="50" t="s">
        <v>265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>
        <f>'[8]Principaux agrégats'!C8</f>
        <v>715373</v>
      </c>
      <c r="W9" s="53">
        <f>'[8]Principaux agrégats'!D8</f>
        <v>780650</v>
      </c>
      <c r="X9" s="53">
        <f>'[8]Principaux agrégats'!E8</f>
        <v>896963</v>
      </c>
      <c r="Y9" s="53">
        <f>'[8]Principaux agrégats'!F8</f>
        <v>916867</v>
      </c>
    </row>
    <row r="10" spans="1:25" x14ac:dyDescent="0.2">
      <c r="A10" s="51" t="s">
        <v>267</v>
      </c>
      <c r="B10" s="11"/>
      <c r="C10" s="51" t="s">
        <v>266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>
        <f>'[8]Principaux agrégats'!C9</f>
        <v>608420</v>
      </c>
      <c r="W10" s="3">
        <f>'[8]Principaux agrégats'!D9</f>
        <v>653874</v>
      </c>
      <c r="X10" s="3">
        <f>'[8]Principaux agrégats'!E9</f>
        <v>731702</v>
      </c>
      <c r="Y10" s="3">
        <f>'[8]Principaux agrégats'!F9</f>
        <v>732879</v>
      </c>
    </row>
    <row r="11" spans="1:25" s="49" customFormat="1" ht="15" x14ac:dyDescent="0.25">
      <c r="A11" s="50" t="s">
        <v>268</v>
      </c>
      <c r="B11" s="52"/>
      <c r="C11" s="50" t="s">
        <v>255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>
        <f>'[8]Principaux agrégats'!C10</f>
        <v>106953</v>
      </c>
      <c r="W11" s="53">
        <f>'[8]Principaux agrégats'!D10</f>
        <v>126776</v>
      </c>
      <c r="X11" s="53">
        <f>'[8]Principaux agrégats'!E10</f>
        <v>165261</v>
      </c>
      <c r="Y11" s="53">
        <f>'[8]Principaux agrégats'!F10</f>
        <v>183988</v>
      </c>
    </row>
    <row r="12" spans="1:25" x14ac:dyDescent="0.2">
      <c r="A12" s="51" t="s">
        <v>269</v>
      </c>
      <c r="B12" s="11"/>
      <c r="C12" s="51" t="s">
        <v>256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>
        <f>'[8]Principaux agrégats'!C11</f>
        <v>40402</v>
      </c>
      <c r="W12" s="3">
        <f>'[8]Principaux agrégats'!D11</f>
        <v>29632</v>
      </c>
      <c r="X12" s="3">
        <f>'[8]Principaux agrégats'!E11</f>
        <v>37674</v>
      </c>
      <c r="Y12" s="3">
        <f>'[8]Principaux agrégats'!F11</f>
        <v>23796</v>
      </c>
    </row>
    <row r="13" spans="1:25" s="49" customFormat="1" ht="15" x14ac:dyDescent="0.25">
      <c r="A13" s="50" t="s">
        <v>270</v>
      </c>
      <c r="B13" s="52"/>
      <c r="C13" s="50" t="s">
        <v>257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>
        <f>'[8]Principaux agrégats'!C12</f>
        <v>147355</v>
      </c>
      <c r="W13" s="53">
        <f>'[8]Principaux agrégats'!D12</f>
        <v>156408</v>
      </c>
      <c r="X13" s="53">
        <f>'[8]Principaux agrégats'!E12</f>
        <v>202935</v>
      </c>
      <c r="Y13" s="53">
        <f>'[8]Principaux agrégats'!F12</f>
        <v>207784</v>
      </c>
    </row>
    <row r="14" spans="1:25" x14ac:dyDescent="0.2">
      <c r="A14" s="51" t="s">
        <v>271</v>
      </c>
      <c r="B14" s="11"/>
      <c r="C14" s="51" t="s">
        <v>258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>
        <f>'[8]Principaux agrégats'!C13</f>
        <v>102022</v>
      </c>
      <c r="W14" s="3">
        <f>'[8]Principaux agrégats'!D13</f>
        <v>133777</v>
      </c>
      <c r="X14" s="3">
        <f>'[8]Principaux agrégats'!E13</f>
        <v>154670</v>
      </c>
      <c r="Y14" s="3">
        <f>'[8]Principaux agrégats'!F13</f>
        <v>165457</v>
      </c>
    </row>
    <row r="15" spans="1:25" s="49" customFormat="1" ht="15" x14ac:dyDescent="0.25">
      <c r="A15" s="50" t="s">
        <v>259</v>
      </c>
      <c r="B15" s="52"/>
      <c r="C15" s="50" t="s">
        <v>272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>
        <f>'[8]Principaux agrégats'!C14</f>
        <v>45333</v>
      </c>
      <c r="W15" s="53">
        <f>'[8]Principaux agrégats'!D14</f>
        <v>22631</v>
      </c>
      <c r="X15" s="53">
        <f>'[8]Principaux agrégats'!E14</f>
        <v>48265</v>
      </c>
      <c r="Y15" s="53">
        <f>'[8]Principaux agrégats'!F14</f>
        <v>42327</v>
      </c>
    </row>
    <row r="18" spans="1:25" x14ac:dyDescent="0.2">
      <c r="A18" s="132" t="s">
        <v>274</v>
      </c>
      <c r="B18" s="132"/>
      <c r="C18" s="132"/>
    </row>
    <row r="20" spans="1:25" x14ac:dyDescent="0.2">
      <c r="A20" s="5" t="s">
        <v>0</v>
      </c>
      <c r="B20" s="6" t="s">
        <v>1</v>
      </c>
      <c r="C20" s="13" t="s">
        <v>2</v>
      </c>
      <c r="D20" s="1">
        <v>1997</v>
      </c>
      <c r="E20" s="1">
        <f>+D20+1</f>
        <v>1998</v>
      </c>
      <c r="F20" s="1">
        <f>+E20+1</f>
        <v>1999</v>
      </c>
      <c r="G20" s="1">
        <f t="shared" ref="G20" si="1">+F20+1</f>
        <v>2000</v>
      </c>
      <c r="H20" s="1">
        <f t="shared" ref="H20" si="2">+G20+1</f>
        <v>2001</v>
      </c>
      <c r="I20" s="1">
        <f t="shared" ref="I20" si="3">+H20+1</f>
        <v>2002</v>
      </c>
      <c r="J20" s="1">
        <f t="shared" ref="J20" si="4">+I20+1</f>
        <v>2003</v>
      </c>
      <c r="K20" s="1">
        <f t="shared" ref="K20" si="5">+J20+1</f>
        <v>2004</v>
      </c>
      <c r="L20" s="1">
        <f t="shared" ref="L20" si="6">+K20+1</f>
        <v>2005</v>
      </c>
      <c r="M20" s="1">
        <f t="shared" ref="M20" si="7">+L20+1</f>
        <v>2006</v>
      </c>
      <c r="N20" s="1">
        <f t="shared" ref="N20" si="8">+M20+1</f>
        <v>2007</v>
      </c>
      <c r="O20" s="1">
        <f t="shared" ref="O20" si="9">+N20+1</f>
        <v>2008</v>
      </c>
      <c r="P20" s="1">
        <f t="shared" ref="P20" si="10">+O20+1</f>
        <v>2009</v>
      </c>
      <c r="Q20" s="1">
        <f t="shared" ref="Q20" si="11">+P20+1</f>
        <v>2010</v>
      </c>
      <c r="R20" s="1">
        <f t="shared" ref="R20" si="12">+Q20+1</f>
        <v>2011</v>
      </c>
      <c r="S20" s="1">
        <f t="shared" ref="S20" si="13">+R20+1</f>
        <v>2012</v>
      </c>
      <c r="T20" s="1">
        <f t="shared" ref="T20" si="14">+S20+1</f>
        <v>2013</v>
      </c>
      <c r="U20" s="1">
        <f t="shared" ref="U20" si="15">+T20+1</f>
        <v>2014</v>
      </c>
      <c r="V20" s="1">
        <f t="shared" ref="V20" si="16">+U20+1</f>
        <v>2015</v>
      </c>
      <c r="W20" s="1">
        <f t="shared" ref="W20:Y20" si="17">+V20+1</f>
        <v>2016</v>
      </c>
      <c r="X20" s="1">
        <f t="shared" si="17"/>
        <v>2017</v>
      </c>
      <c r="Y20" s="1">
        <f t="shared" si="17"/>
        <v>2018</v>
      </c>
    </row>
    <row r="21" spans="1:25" ht="15" x14ac:dyDescent="0.25">
      <c r="A21" s="50" t="s">
        <v>251</v>
      </c>
      <c r="B21" s="52"/>
      <c r="C21" s="50" t="s">
        <v>260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4">
        <f>(W5/V5-1)*100</f>
        <v>8.2980700217083925</v>
      </c>
      <c r="X21" s="54">
        <f>(X5/W5-1)*100</f>
        <v>15.682981901176142</v>
      </c>
      <c r="Y21" s="54">
        <f>(Y5/X5-1)*100</f>
        <v>1.1346688489173973</v>
      </c>
    </row>
    <row r="22" spans="1:25" x14ac:dyDescent="0.2">
      <c r="A22" s="51" t="s">
        <v>262</v>
      </c>
      <c r="B22" s="11"/>
      <c r="C22" s="51" t="s">
        <v>252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17">
        <f t="shared" ref="W22:Y31" si="18">(W6/V6-1)*100</f>
        <v>13.171176223187997</v>
      </c>
      <c r="X22" s="17">
        <f t="shared" si="18"/>
        <v>-50.932177144626813</v>
      </c>
      <c r="Y22" s="17">
        <f t="shared" si="18"/>
        <v>84.158040898762934</v>
      </c>
    </row>
    <row r="23" spans="1:25" ht="15" x14ac:dyDescent="0.25">
      <c r="A23" s="50" t="s">
        <v>253</v>
      </c>
      <c r="B23" s="52"/>
      <c r="C23" s="50" t="s">
        <v>261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4">
        <f t="shared" si="18"/>
        <v>8.3980165878582813</v>
      </c>
      <c r="X23" s="54">
        <f t="shared" si="18"/>
        <v>14.256554856011338</v>
      </c>
      <c r="Y23" s="54">
        <f t="shared" si="18"/>
        <v>1.898139818334843</v>
      </c>
    </row>
    <row r="24" spans="1:25" x14ac:dyDescent="0.2">
      <c r="A24" s="51" t="s">
        <v>264</v>
      </c>
      <c r="B24" s="11"/>
      <c r="C24" s="51" t="s">
        <v>263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17">
        <f t="shared" si="18"/>
        <v>34.654615229246623</v>
      </c>
      <c r="X24" s="17">
        <f t="shared" si="18"/>
        <v>33.078336520793485</v>
      </c>
      <c r="Y24" s="17">
        <f t="shared" si="18"/>
        <v>10.009017132551845</v>
      </c>
    </row>
    <row r="25" spans="1:25" ht="15" x14ac:dyDescent="0.25">
      <c r="A25" s="50" t="s">
        <v>254</v>
      </c>
      <c r="B25" s="52"/>
      <c r="C25" s="50" t="s">
        <v>265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4">
        <f t="shared" si="18"/>
        <v>9.1248900923015075</v>
      </c>
      <c r="X25" s="54">
        <f t="shared" si="18"/>
        <v>14.899506821238706</v>
      </c>
      <c r="Y25" s="54">
        <f t="shared" si="18"/>
        <v>2.2190435948862941</v>
      </c>
    </row>
    <row r="26" spans="1:25" x14ac:dyDescent="0.2">
      <c r="A26" s="51" t="s">
        <v>267</v>
      </c>
      <c r="B26" s="11"/>
      <c r="C26" s="51" t="s">
        <v>266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17">
        <f t="shared" si="18"/>
        <v>7.4708260740935506</v>
      </c>
      <c r="X26" s="17">
        <f t="shared" si="18"/>
        <v>11.902598971667322</v>
      </c>
      <c r="Y26" s="17">
        <f t="shared" si="18"/>
        <v>0.160857835566941</v>
      </c>
    </row>
    <row r="27" spans="1:25" ht="15" x14ac:dyDescent="0.25">
      <c r="A27" s="50" t="s">
        <v>268</v>
      </c>
      <c r="B27" s="52"/>
      <c r="C27" s="50" t="s">
        <v>255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4">
        <f t="shared" si="18"/>
        <v>18.534309463035157</v>
      </c>
      <c r="X27" s="54">
        <f t="shared" si="18"/>
        <v>30.356692118382036</v>
      </c>
      <c r="Y27" s="54">
        <f t="shared" si="18"/>
        <v>11.331772166451849</v>
      </c>
    </row>
    <row r="28" spans="1:25" x14ac:dyDescent="0.2">
      <c r="A28" s="51" t="s">
        <v>269</v>
      </c>
      <c r="B28" s="11"/>
      <c r="C28" s="51" t="s">
        <v>256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17">
        <f t="shared" si="18"/>
        <v>-26.657096183357265</v>
      </c>
      <c r="X28" s="17">
        <f t="shared" si="18"/>
        <v>27.139578833693314</v>
      </c>
      <c r="Y28" s="17">
        <f t="shared" si="18"/>
        <v>-36.837075967510749</v>
      </c>
    </row>
    <row r="29" spans="1:25" ht="15" x14ac:dyDescent="0.25">
      <c r="A29" s="50" t="s">
        <v>270</v>
      </c>
      <c r="B29" s="52"/>
      <c r="C29" s="50" t="s">
        <v>257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>
        <f t="shared" si="18"/>
        <v>6.1436666553561059</v>
      </c>
      <c r="X29" s="54">
        <f t="shared" si="18"/>
        <v>29.7471996317324</v>
      </c>
      <c r="Y29" s="54">
        <f t="shared" si="18"/>
        <v>2.3894350407765996</v>
      </c>
    </row>
    <row r="30" spans="1:25" x14ac:dyDescent="0.2">
      <c r="A30" s="51" t="s">
        <v>271</v>
      </c>
      <c r="B30" s="11"/>
      <c r="C30" s="51" t="s">
        <v>258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17">
        <f t="shared" si="18"/>
        <v>31.125639567936325</v>
      </c>
      <c r="X30" s="17">
        <f t="shared" si="18"/>
        <v>15.617781830957501</v>
      </c>
      <c r="Y30" s="17">
        <f t="shared" si="18"/>
        <v>6.9742031421736517</v>
      </c>
    </row>
    <row r="31" spans="1:25" ht="15" x14ac:dyDescent="0.25">
      <c r="A31" s="50" t="s">
        <v>259</v>
      </c>
      <c r="B31" s="52"/>
      <c r="C31" s="50" t="s">
        <v>272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4">
        <f t="shared" si="18"/>
        <v>-50.078309399333818</v>
      </c>
      <c r="X31" s="54">
        <f t="shared" si="18"/>
        <v>113.2694092174451</v>
      </c>
      <c r="Y31" s="54">
        <f t="shared" si="18"/>
        <v>-12.302911012120587</v>
      </c>
    </row>
  </sheetData>
  <mergeCells count="2">
    <mergeCell ref="A18:C18"/>
    <mergeCell ref="A2:C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9"/>
  <sheetViews>
    <sheetView zoomScale="110" zoomScaleNormal="110" workbookViewId="0">
      <pane xSplit="3" ySplit="4" topLeftCell="Q5" activePane="bottomRight" state="frozen"/>
      <selection pane="topRight" activeCell="D1" sqref="D1"/>
      <selection pane="bottomLeft" activeCell="A5" sqref="A5"/>
      <selection pane="bottomRight" activeCell="Z26" sqref="Z26"/>
    </sheetView>
  </sheetViews>
  <sheetFormatPr defaultColWidth="8.85546875" defaultRowHeight="12.75" x14ac:dyDescent="0.2"/>
  <cols>
    <col min="1" max="1" width="10.42578125" customWidth="1"/>
    <col min="3" max="3" width="42.42578125" bestFit="1" customWidth="1"/>
    <col min="4" max="21" width="12.42578125" bestFit="1" customWidth="1"/>
    <col min="22" max="22" width="10.140625" bestFit="1" customWidth="1"/>
  </cols>
  <sheetData>
    <row r="2" spans="1:25" ht="26.25" customHeight="1" x14ac:dyDescent="0.2">
      <c r="A2" s="132" t="s">
        <v>275</v>
      </c>
      <c r="B2" s="132"/>
      <c r="C2" s="132"/>
    </row>
    <row r="4" spans="1:25" ht="15" x14ac:dyDescent="0.25">
      <c r="A4" s="5" t="s">
        <v>0</v>
      </c>
      <c r="B4" s="6" t="s">
        <v>1</v>
      </c>
      <c r="C4" s="50" t="s">
        <v>277</v>
      </c>
      <c r="D4" s="1">
        <v>1997</v>
      </c>
      <c r="E4" s="1">
        <f>+D4+1</f>
        <v>1998</v>
      </c>
      <c r="F4" s="1">
        <f>+E4+1</f>
        <v>1999</v>
      </c>
      <c r="G4" s="1">
        <f t="shared" ref="G4:Y4" si="0">+F4+1</f>
        <v>2000</v>
      </c>
      <c r="H4" s="1">
        <f t="shared" si="0"/>
        <v>2001</v>
      </c>
      <c r="I4" s="1">
        <f t="shared" si="0"/>
        <v>2002</v>
      </c>
      <c r="J4" s="1">
        <f t="shared" si="0"/>
        <v>2003</v>
      </c>
      <c r="K4" s="1">
        <f t="shared" si="0"/>
        <v>2004</v>
      </c>
      <c r="L4" s="1">
        <f t="shared" si="0"/>
        <v>2005</v>
      </c>
      <c r="M4" s="1">
        <f t="shared" si="0"/>
        <v>2006</v>
      </c>
      <c r="N4" s="1">
        <f t="shared" si="0"/>
        <v>2007</v>
      </c>
      <c r="O4" s="1">
        <f t="shared" si="0"/>
        <v>2008</v>
      </c>
      <c r="P4" s="1">
        <f t="shared" si="0"/>
        <v>2009</v>
      </c>
      <c r="Q4" s="1">
        <f t="shared" si="0"/>
        <v>2010</v>
      </c>
      <c r="R4" s="1">
        <f t="shared" si="0"/>
        <v>2011</v>
      </c>
      <c r="S4" s="1">
        <f t="shared" si="0"/>
        <v>2012</v>
      </c>
      <c r="T4" s="1">
        <f t="shared" si="0"/>
        <v>2013</v>
      </c>
      <c r="U4" s="1">
        <f t="shared" si="0"/>
        <v>2014</v>
      </c>
      <c r="V4" s="1">
        <f t="shared" si="0"/>
        <v>2015</v>
      </c>
      <c r="W4" s="1">
        <f t="shared" si="0"/>
        <v>2016</v>
      </c>
      <c r="X4" s="1">
        <f t="shared" si="0"/>
        <v>2017</v>
      </c>
      <c r="Y4" s="1">
        <f t="shared" si="0"/>
        <v>2018</v>
      </c>
    </row>
    <row r="5" spans="1:25" s="49" customFormat="1" ht="15" x14ac:dyDescent="0.25">
      <c r="A5" s="50"/>
      <c r="B5" s="52"/>
      <c r="C5" s="50" t="s">
        <v>278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>
        <f>'[8]Principaux agrégats'!C31</f>
        <v>29139</v>
      </c>
      <c r="W5" s="53">
        <f>'[8]Principaux agrégats'!D31</f>
        <v>49813</v>
      </c>
      <c r="X5" s="53">
        <f>'[8]Principaux agrégats'!E31</f>
        <v>32819</v>
      </c>
      <c r="Y5" s="53">
        <f>'[8]Principaux agrégats'!F31</f>
        <v>35098</v>
      </c>
    </row>
    <row r="6" spans="1:25" x14ac:dyDescent="0.2">
      <c r="A6" s="51"/>
      <c r="B6" s="11"/>
      <c r="C6" s="51" t="s">
        <v>279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>
        <f>'[8]Principaux agrégats'!C32</f>
        <v>-34070</v>
      </c>
      <c r="W6" s="3">
        <f>'[8]Principaux agrégats'!D32</f>
        <v>-42812</v>
      </c>
      <c r="X6" s="3">
        <f>'[8]Principaux agrégats'!E32</f>
        <v>-43410</v>
      </c>
      <c r="Y6" s="3">
        <f>'[8]Principaux agrégats'!F32</f>
        <v>-53629</v>
      </c>
    </row>
    <row r="7" spans="1:25" s="49" customFormat="1" ht="15" x14ac:dyDescent="0.25">
      <c r="A7" s="50"/>
      <c r="B7" s="52"/>
      <c r="C7" s="50" t="s">
        <v>280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>
        <f>'[8]Principaux agrégats'!C33</f>
        <v>-4931</v>
      </c>
      <c r="W7" s="53">
        <f>'[8]Principaux agrégats'!D33</f>
        <v>7001</v>
      </c>
      <c r="X7" s="53">
        <f>'[8]Principaux agrégats'!E33</f>
        <v>-10591</v>
      </c>
      <c r="Y7" s="53">
        <f>'[8]Principaux agrégats'!F33</f>
        <v>-18531</v>
      </c>
    </row>
    <row r="8" spans="1:25" x14ac:dyDescent="0.2">
      <c r="A8" s="51"/>
      <c r="B8" s="11"/>
      <c r="C8" s="51" t="s">
        <v>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>
        <f>'[8]Principaux agrégats'!C34</f>
        <v>-40402</v>
      </c>
      <c r="W8" s="3">
        <f>'[8]Principaux agrégats'!D34</f>
        <v>-29632</v>
      </c>
      <c r="X8" s="3">
        <f>'[8]Principaux agrégats'!E34</f>
        <v>-37674</v>
      </c>
      <c r="Y8" s="3">
        <f>'[8]Principaux agrégats'!F34</f>
        <v>-23796</v>
      </c>
    </row>
    <row r="9" spans="1:25" s="49" customFormat="1" ht="15" x14ac:dyDescent="0.25">
      <c r="A9" s="50"/>
      <c r="B9" s="52"/>
      <c r="C9" s="50" t="s">
        <v>272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>
        <f>'[8]Principaux agrégats'!C35</f>
        <v>-45333</v>
      </c>
      <c r="W9" s="53">
        <f>'[8]Principaux agrégats'!D35</f>
        <v>-22631</v>
      </c>
      <c r="X9" s="53">
        <f>'[8]Principaux agrégats'!E35</f>
        <v>-48265</v>
      </c>
      <c r="Y9" s="53">
        <f>'[8]Principaux agrégats'!F35</f>
        <v>-42327</v>
      </c>
    </row>
    <row r="12" spans="1:25" x14ac:dyDescent="0.2">
      <c r="A12" s="132" t="s">
        <v>276</v>
      </c>
      <c r="B12" s="132"/>
      <c r="C12" s="132"/>
    </row>
    <row r="14" spans="1:25" ht="15" x14ac:dyDescent="0.25">
      <c r="A14" s="5" t="s">
        <v>0</v>
      </c>
      <c r="B14" s="6" t="s">
        <v>1</v>
      </c>
      <c r="C14" s="50" t="s">
        <v>277</v>
      </c>
      <c r="D14" s="1">
        <v>1997</v>
      </c>
      <c r="E14" s="1">
        <f>+D14+1</f>
        <v>1998</v>
      </c>
      <c r="F14" s="1">
        <f>+E14+1</f>
        <v>1999</v>
      </c>
      <c r="G14" s="1">
        <f t="shared" ref="G14:Y14" si="1">+F14+1</f>
        <v>2000</v>
      </c>
      <c r="H14" s="1">
        <f t="shared" si="1"/>
        <v>2001</v>
      </c>
      <c r="I14" s="1">
        <f t="shared" si="1"/>
        <v>2002</v>
      </c>
      <c r="J14" s="1">
        <f t="shared" si="1"/>
        <v>2003</v>
      </c>
      <c r="K14" s="1">
        <f t="shared" si="1"/>
        <v>2004</v>
      </c>
      <c r="L14" s="1">
        <f t="shared" si="1"/>
        <v>2005</v>
      </c>
      <c r="M14" s="1">
        <f t="shared" si="1"/>
        <v>2006</v>
      </c>
      <c r="N14" s="1">
        <f t="shared" si="1"/>
        <v>2007</v>
      </c>
      <c r="O14" s="1">
        <f t="shared" si="1"/>
        <v>2008</v>
      </c>
      <c r="P14" s="1">
        <f t="shared" si="1"/>
        <v>2009</v>
      </c>
      <c r="Q14" s="1">
        <f t="shared" si="1"/>
        <v>2010</v>
      </c>
      <c r="R14" s="1">
        <f t="shared" si="1"/>
        <v>2011</v>
      </c>
      <c r="S14" s="1">
        <f t="shared" si="1"/>
        <v>2012</v>
      </c>
      <c r="T14" s="1">
        <f t="shared" si="1"/>
        <v>2013</v>
      </c>
      <c r="U14" s="1">
        <f t="shared" si="1"/>
        <v>2014</v>
      </c>
      <c r="V14" s="1">
        <f t="shared" si="1"/>
        <v>2015</v>
      </c>
      <c r="W14" s="1">
        <f t="shared" si="1"/>
        <v>2016</v>
      </c>
      <c r="X14" s="1">
        <f t="shared" si="1"/>
        <v>2017</v>
      </c>
      <c r="Y14" s="1">
        <f t="shared" si="1"/>
        <v>2018</v>
      </c>
    </row>
    <row r="15" spans="1:25" ht="15" x14ac:dyDescent="0.25">
      <c r="A15" s="50" t="s">
        <v>251</v>
      </c>
      <c r="B15" s="52"/>
      <c r="C15" s="50" t="s">
        <v>278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4">
        <f t="shared" ref="W15:Y19" si="2">(W5/V5-1)*100</f>
        <v>70.949586464875253</v>
      </c>
      <c r="X15" s="54">
        <f t="shared" si="2"/>
        <v>-34.115592315259072</v>
      </c>
      <c r="Y15" s="54">
        <f t="shared" si="2"/>
        <v>6.944148206831402</v>
      </c>
    </row>
    <row r="16" spans="1:25" x14ac:dyDescent="0.2">
      <c r="A16" s="51"/>
      <c r="B16" s="11"/>
      <c r="C16" s="51" t="s">
        <v>279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17">
        <f t="shared" si="2"/>
        <v>25.658937481655421</v>
      </c>
      <c r="X16" s="17">
        <f t="shared" si="2"/>
        <v>1.3968046342146989</v>
      </c>
      <c r="Y16" s="17">
        <f t="shared" si="2"/>
        <v>23.540658834369953</v>
      </c>
    </row>
    <row r="17" spans="1:25" ht="15" x14ac:dyDescent="0.25">
      <c r="A17" s="50"/>
      <c r="B17" s="52"/>
      <c r="C17" s="50" t="s">
        <v>280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4">
        <f t="shared" si="2"/>
        <v>-241.97931454066116</v>
      </c>
      <c r="X17" s="54">
        <f t="shared" si="2"/>
        <v>-251.27838880159973</v>
      </c>
      <c r="Y17" s="54">
        <f t="shared" si="2"/>
        <v>74.96931356812388</v>
      </c>
    </row>
    <row r="18" spans="1:25" x14ac:dyDescent="0.2">
      <c r="A18" s="51"/>
      <c r="B18" s="11"/>
      <c r="C18" s="51" t="s">
        <v>281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17">
        <f t="shared" si="2"/>
        <v>-26.657096183357265</v>
      </c>
      <c r="X18" s="17">
        <f t="shared" si="2"/>
        <v>27.139578833693314</v>
      </c>
      <c r="Y18" s="17">
        <f t="shared" si="2"/>
        <v>-36.837075967510749</v>
      </c>
    </row>
    <row r="19" spans="1:25" ht="15" x14ac:dyDescent="0.25">
      <c r="A19" s="50"/>
      <c r="B19" s="52"/>
      <c r="C19" s="50" t="s">
        <v>272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4">
        <f t="shared" si="2"/>
        <v>-50.078309399333818</v>
      </c>
      <c r="X19" s="54">
        <f t="shared" si="2"/>
        <v>113.2694092174451</v>
      </c>
      <c r="Y19" s="54">
        <f t="shared" si="2"/>
        <v>-12.302911012120587</v>
      </c>
    </row>
  </sheetData>
  <mergeCells count="2">
    <mergeCell ref="A2:C2"/>
    <mergeCell ref="A12:C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53"/>
  <sheetViews>
    <sheetView zoomScaleNormal="100" workbookViewId="0">
      <pane xSplit="3" ySplit="4" topLeftCell="Q5" activePane="bottomRight" state="frozen"/>
      <selection pane="topRight" activeCell="D1" sqref="D1"/>
      <selection pane="bottomLeft" activeCell="A5" sqref="A5"/>
      <selection pane="bottomRight" activeCell="Y20" sqref="Y20"/>
    </sheetView>
  </sheetViews>
  <sheetFormatPr defaultColWidth="8.85546875" defaultRowHeight="12.75" x14ac:dyDescent="0.2"/>
  <cols>
    <col min="1" max="1" width="4.5703125" customWidth="1"/>
    <col min="3" max="3" width="22" customWidth="1"/>
    <col min="4" max="16" width="0" hidden="1" customWidth="1"/>
    <col min="23" max="23" width="8.85546875" customWidth="1"/>
  </cols>
  <sheetData>
    <row r="2" spans="1:25" ht="26.25" customHeight="1" x14ac:dyDescent="0.2">
      <c r="A2" s="132" t="s">
        <v>23</v>
      </c>
      <c r="B2" s="132"/>
      <c r="C2" s="132"/>
    </row>
    <row r="4" spans="1:25" x14ac:dyDescent="0.2">
      <c r="A4" s="5" t="s">
        <v>0</v>
      </c>
      <c r="B4" s="6" t="s">
        <v>1</v>
      </c>
      <c r="C4" s="13" t="s">
        <v>2</v>
      </c>
      <c r="D4" s="1">
        <v>1997</v>
      </c>
      <c r="E4" s="1">
        <f>+D4+1</f>
        <v>1998</v>
      </c>
      <c r="F4" s="1">
        <f>+E4+1</f>
        <v>1999</v>
      </c>
      <c r="G4" s="1">
        <f t="shared" ref="G4:Q4" si="0">+F4+1</f>
        <v>2000</v>
      </c>
      <c r="H4" s="1">
        <f t="shared" si="0"/>
        <v>2001</v>
      </c>
      <c r="I4" s="1">
        <f t="shared" si="0"/>
        <v>2002</v>
      </c>
      <c r="J4" s="1">
        <f t="shared" si="0"/>
        <v>2003</v>
      </c>
      <c r="K4" s="1">
        <f t="shared" si="0"/>
        <v>2004</v>
      </c>
      <c r="L4" s="1">
        <f t="shared" si="0"/>
        <v>2005</v>
      </c>
      <c r="M4" s="1">
        <f t="shared" si="0"/>
        <v>2006</v>
      </c>
      <c r="N4" s="1">
        <f t="shared" si="0"/>
        <v>2007</v>
      </c>
      <c r="O4" s="1">
        <f t="shared" si="0"/>
        <v>2008</v>
      </c>
      <c r="P4" s="1">
        <f t="shared" si="0"/>
        <v>2009</v>
      </c>
      <c r="Q4" s="1">
        <f t="shared" si="0"/>
        <v>2010</v>
      </c>
      <c r="R4" s="1">
        <f t="shared" ref="R4:Y4" si="1">+Q4+1</f>
        <v>2011</v>
      </c>
      <c r="S4" s="1">
        <f t="shared" si="1"/>
        <v>2012</v>
      </c>
      <c r="T4" s="1">
        <f t="shared" si="1"/>
        <v>2013</v>
      </c>
      <c r="U4" s="1">
        <f t="shared" si="1"/>
        <v>2014</v>
      </c>
      <c r="V4" s="1">
        <f t="shared" si="1"/>
        <v>2015</v>
      </c>
      <c r="W4" s="1">
        <f t="shared" si="1"/>
        <v>2016</v>
      </c>
      <c r="X4" s="1">
        <f t="shared" si="1"/>
        <v>2017</v>
      </c>
      <c r="Y4" s="1">
        <f t="shared" si="1"/>
        <v>2018</v>
      </c>
    </row>
    <row r="5" spans="1:25" x14ac:dyDescent="0.2">
      <c r="A5" s="8" t="s">
        <v>18</v>
      </c>
      <c r="B5" s="15"/>
      <c r="C5" s="13" t="s">
        <v>14</v>
      </c>
      <c r="D5" s="3">
        <f>[4]Production!D179</f>
        <v>600019.10383884888</v>
      </c>
      <c r="E5" s="3">
        <f>[4]Production!E179</f>
        <v>486433.72646657535</v>
      </c>
      <c r="F5" s="3">
        <f>[4]Production!F179</f>
        <v>515460.33089853037</v>
      </c>
      <c r="G5" s="3">
        <f>[4]Production!G179</f>
        <v>418114.46317946317</v>
      </c>
      <c r="H5" s="3">
        <f>[4]Production!H179</f>
        <v>456035.81723017199</v>
      </c>
      <c r="I5" s="3">
        <f>[4]Production!I179</f>
        <v>477311.21296308772</v>
      </c>
      <c r="J5" s="3">
        <f>[4]Production!J179</f>
        <v>467428.23800086416</v>
      </c>
      <c r="K5" s="3">
        <f>[4]Production!K179</f>
        <v>453369.05405815539</v>
      </c>
      <c r="L5" s="3">
        <f>[4]Production!L179</f>
        <v>494394.19415591436</v>
      </c>
      <c r="M5" s="3">
        <f>[4]Production!M179</f>
        <v>487060.13660997554</v>
      </c>
      <c r="N5" s="3">
        <f>[4]Production!N179</f>
        <v>545048.7726133652</v>
      </c>
      <c r="O5" s="3">
        <f>[4]Production!O179</f>
        <v>615520.51331327215</v>
      </c>
      <c r="P5" s="3">
        <f>[4]Production!P179</f>
        <v>617186.66343354131</v>
      </c>
      <c r="Q5" s="3">
        <f>[4]Production!Q179</f>
        <v>679642.90377652377</v>
      </c>
      <c r="R5" s="3">
        <f>[4]Production!R179</f>
        <v>776942.07060131826</v>
      </c>
      <c r="S5" s="3">
        <f>[4]Production!S179</f>
        <v>752471.46615417907</v>
      </c>
      <c r="T5" s="3">
        <f>[4]Production!T179</f>
        <v>768391.96397838835</v>
      </c>
      <c r="U5" s="3">
        <f>[4]Production!U179</f>
        <v>787868.0563837284</v>
      </c>
      <c r="V5" s="3">
        <f>+[5]CbCrt!D828</f>
        <v>965264</v>
      </c>
      <c r="W5" s="3">
        <f>+[5]CbCrt!E828</f>
        <v>1047004</v>
      </c>
      <c r="X5" s="3">
        <f>+[5]CbCrt!F828</f>
        <v>1202857</v>
      </c>
      <c r="Y5" s="3">
        <f>+[5]CbCrt!G828</f>
        <v>1223577</v>
      </c>
    </row>
    <row r="6" spans="1:25" x14ac:dyDescent="0.2">
      <c r="A6" s="10" t="s">
        <v>19</v>
      </c>
      <c r="B6" s="11"/>
      <c r="C6" s="14" t="s">
        <v>15</v>
      </c>
      <c r="D6" s="3">
        <f>[4]Ci!D179</f>
        <v>274893.92338219326</v>
      </c>
      <c r="E6" s="3">
        <f>[4]Ci!E179</f>
        <v>178857.5060900971</v>
      </c>
      <c r="F6" s="3">
        <f>[4]Ci!F179</f>
        <v>199212.17650468036</v>
      </c>
      <c r="G6" s="3">
        <f>[4]Ci!G179</f>
        <v>170829.99705339503</v>
      </c>
      <c r="H6" s="3">
        <f>[4]Ci!H179</f>
        <v>180486.36101576893</v>
      </c>
      <c r="I6" s="3">
        <f>[4]Ci!I179</f>
        <v>176459.82392216375</v>
      </c>
      <c r="J6" s="3">
        <f>[4]Ci!J179</f>
        <v>168973.16221692992</v>
      </c>
      <c r="K6" s="3">
        <f>[4]Ci!K179</f>
        <v>169608.68291311161</v>
      </c>
      <c r="L6" s="3">
        <f>[4]Ci!L179</f>
        <v>184481.42523190074</v>
      </c>
      <c r="M6" s="3">
        <f>[4]Ci!M179</f>
        <v>185125.96300223711</v>
      </c>
      <c r="N6" s="3">
        <f>[4]Ci!N179</f>
        <v>216641.5201402427</v>
      </c>
      <c r="O6" s="3">
        <f>[4]Ci!O179</f>
        <v>223876.91967338306</v>
      </c>
      <c r="P6" s="3">
        <f>[4]Ci!P179</f>
        <v>232119.31618114418</v>
      </c>
      <c r="Q6" s="3">
        <f>[4]Ci!Q179</f>
        <v>249369.39283096581</v>
      </c>
      <c r="R6" s="3">
        <f>[4]Ci!R179</f>
        <v>274813.50074590079</v>
      </c>
      <c r="S6" s="3">
        <f>[4]Ci!S179</f>
        <v>260015.48521520791</v>
      </c>
      <c r="T6" s="3">
        <f>[4]Ci!T179</f>
        <v>254613.43953001843</v>
      </c>
      <c r="U6" s="3">
        <f>[4]Ci!U179</f>
        <v>265055.74066907779</v>
      </c>
      <c r="V6" s="3">
        <f>+[5]CbCrt!D863</f>
        <v>330327</v>
      </c>
      <c r="W6" s="3">
        <f>+[5]CbCrt!E863</f>
        <v>354928</v>
      </c>
      <c r="X6" s="3">
        <f>+[5]CbCrt!F863</f>
        <v>407792</v>
      </c>
      <c r="Y6" s="3">
        <f>+[5]CbCrt!G863</f>
        <v>413294</v>
      </c>
    </row>
    <row r="7" spans="1:25" x14ac:dyDescent="0.2">
      <c r="A7" s="5" t="s">
        <v>20</v>
      </c>
      <c r="B7" s="5"/>
      <c r="C7" s="7" t="s">
        <v>16</v>
      </c>
      <c r="D7" s="2">
        <f t="shared" ref="D7:T7" si="2">+D5-D6</f>
        <v>325125.18045665562</v>
      </c>
      <c r="E7" s="2">
        <f t="shared" si="2"/>
        <v>307576.22037647828</v>
      </c>
      <c r="F7" s="2">
        <f t="shared" si="2"/>
        <v>316248.15439385001</v>
      </c>
      <c r="G7" s="2">
        <f t="shared" si="2"/>
        <v>247284.46612606815</v>
      </c>
      <c r="H7" s="2">
        <f t="shared" si="2"/>
        <v>275549.45621440304</v>
      </c>
      <c r="I7" s="2">
        <f t="shared" si="2"/>
        <v>300851.38904092397</v>
      </c>
      <c r="J7" s="2">
        <f t="shared" si="2"/>
        <v>298455.07578393421</v>
      </c>
      <c r="K7" s="2">
        <f t="shared" si="2"/>
        <v>283760.37114504375</v>
      </c>
      <c r="L7" s="2">
        <f t="shared" si="2"/>
        <v>309912.7689240136</v>
      </c>
      <c r="M7" s="2">
        <f t="shared" si="2"/>
        <v>301934.17360773846</v>
      </c>
      <c r="N7" s="2">
        <f t="shared" si="2"/>
        <v>328407.2524731225</v>
      </c>
      <c r="O7" s="2">
        <f t="shared" si="2"/>
        <v>391643.59363988909</v>
      </c>
      <c r="P7" s="2">
        <f t="shared" si="2"/>
        <v>385067.3472523971</v>
      </c>
      <c r="Q7" s="2">
        <f t="shared" si="2"/>
        <v>430273.51094555797</v>
      </c>
      <c r="R7" s="2">
        <f t="shared" si="2"/>
        <v>502128.56985541747</v>
      </c>
      <c r="S7" s="2">
        <f t="shared" si="2"/>
        <v>492455.98093897116</v>
      </c>
      <c r="T7" s="2">
        <f t="shared" si="2"/>
        <v>513778.52444836992</v>
      </c>
      <c r="U7" s="2">
        <f>+U5-U6</f>
        <v>522812.31571465061</v>
      </c>
      <c r="V7" s="2">
        <f>+V5-V6</f>
        <v>634937</v>
      </c>
      <c r="W7" s="2">
        <f>+W5-W6</f>
        <v>692076</v>
      </c>
      <c r="X7" s="2">
        <f>+X5-X6</f>
        <v>795065</v>
      </c>
      <c r="Y7" s="2">
        <f>+Y5-Y6</f>
        <v>810283</v>
      </c>
    </row>
    <row r="8" spans="1:25" x14ac:dyDescent="0.2">
      <c r="A8" s="10" t="s">
        <v>21</v>
      </c>
      <c r="B8" s="11"/>
      <c r="C8" s="14" t="s">
        <v>17</v>
      </c>
      <c r="D8" s="3">
        <f>[4]ImpotsImports!D179+[4]IPRO!D179</f>
        <v>82338.623686835897</v>
      </c>
      <c r="E8" s="3">
        <f>[4]ImpotsImports!E179+[4]IPRO!E179</f>
        <v>41105.421575075932</v>
      </c>
      <c r="F8" s="3">
        <f>[4]ImpotsImports!F179+[4]IPRO!F179</f>
        <v>40466.835020083643</v>
      </c>
      <c r="G8" s="3">
        <f>[4]ImpotsImports!G179+[4]IPRO!G179</f>
        <v>30652.298959458516</v>
      </c>
      <c r="H8" s="3">
        <f>[4]ImpotsImports!H179+[4]IPRO!H179</f>
        <v>26645.794172738628</v>
      </c>
      <c r="I8" s="3">
        <f>[4]ImpotsImports!I179+[4]IPRO!I179</f>
        <v>22955.708458032193</v>
      </c>
      <c r="J8" s="3">
        <f>[4]ImpotsImports!J179+[4]IPRO!J179</f>
        <v>22584.721811095558</v>
      </c>
      <c r="K8" s="3">
        <f>[4]ImpotsImports!K179+[4]IPRO!K179</f>
        <v>23239.927242823938</v>
      </c>
      <c r="L8" s="3">
        <f>[4]ImpotsImports!L179+[4]IPRO!L179</f>
        <v>27414.498942077793</v>
      </c>
      <c r="M8" s="3">
        <f>[4]ImpotsImports!M179+[4]IPRO!M179</f>
        <v>29692.15790893315</v>
      </c>
      <c r="N8" s="3">
        <f>[4]ImpotsImports!N179+[4]IPRO!N179</f>
        <v>32081.953548427817</v>
      </c>
      <c r="O8" s="3">
        <f>[4]ImpotsImports!O179+[4]IPRO!O179</f>
        <v>33246.170027724518</v>
      </c>
      <c r="P8" s="3">
        <f>[4]ImpotsImports!P179+[4]IPRO!P179</f>
        <v>33572.730145733818</v>
      </c>
      <c r="Q8" s="3">
        <f>[4]ImpotsImports!Q179+[4]IPRO!Q179</f>
        <v>34888.778968169019</v>
      </c>
      <c r="R8" s="3">
        <f>[4]ImpotsImports!R179+[4]IPRO!R179</f>
        <v>43141.113205881971</v>
      </c>
      <c r="S8" s="3">
        <f>[4]ImpotsImports!S179+[4]IPRO!S179</f>
        <v>43328.05724142112</v>
      </c>
      <c r="T8" s="3">
        <f>[4]ImpotsImports!T179+[4]IPRO!T179</f>
        <v>34293.40515203205</v>
      </c>
      <c r="U8" s="3">
        <f>[4]ImpotsImports!U179+[4]IPRO!U179</f>
        <v>37726.049179149988</v>
      </c>
      <c r="V8" s="3">
        <f>+[5]CbCrt!D899</f>
        <v>46366</v>
      </c>
      <c r="W8" s="3">
        <f>+[5]CbCrt!E899</f>
        <v>45762</v>
      </c>
      <c r="X8" s="3">
        <f>+[5]CbCrt!F899</f>
        <v>58488</v>
      </c>
      <c r="Y8" s="3">
        <f>+[5]CbCrt!G899</f>
        <v>52955</v>
      </c>
    </row>
    <row r="9" spans="1:25" x14ac:dyDescent="0.2">
      <c r="A9" s="12" t="s">
        <v>22</v>
      </c>
      <c r="B9" s="12"/>
      <c r="C9" s="9" t="s">
        <v>13</v>
      </c>
      <c r="D9" s="4">
        <f t="shared" ref="D9:T9" si="3">SUM(D7:D8)</f>
        <v>407463.80414349155</v>
      </c>
      <c r="E9" s="4">
        <f t="shared" si="3"/>
        <v>348681.64195155422</v>
      </c>
      <c r="F9" s="4">
        <f t="shared" si="3"/>
        <v>356714.98941393365</v>
      </c>
      <c r="G9" s="4">
        <f t="shared" si="3"/>
        <v>277936.76508552668</v>
      </c>
      <c r="H9" s="4">
        <f t="shared" si="3"/>
        <v>302195.25038714166</v>
      </c>
      <c r="I9" s="4">
        <f t="shared" si="3"/>
        <v>323807.09749895614</v>
      </c>
      <c r="J9" s="4">
        <f t="shared" si="3"/>
        <v>321039.79759502976</v>
      </c>
      <c r="K9" s="4">
        <f t="shared" si="3"/>
        <v>307000.29838786769</v>
      </c>
      <c r="L9" s="4">
        <f t="shared" si="3"/>
        <v>337327.2678660914</v>
      </c>
      <c r="M9" s="4">
        <f t="shared" si="3"/>
        <v>331626.33151667158</v>
      </c>
      <c r="N9" s="4">
        <f t="shared" si="3"/>
        <v>360489.20602155034</v>
      </c>
      <c r="O9" s="4">
        <f t="shared" si="3"/>
        <v>424889.76366761362</v>
      </c>
      <c r="P9" s="4">
        <f t="shared" si="3"/>
        <v>418640.0773981309</v>
      </c>
      <c r="Q9" s="4">
        <f t="shared" si="3"/>
        <v>465162.28991372697</v>
      </c>
      <c r="R9" s="4">
        <f t="shared" si="3"/>
        <v>545269.6830612995</v>
      </c>
      <c r="S9" s="4">
        <f t="shared" si="3"/>
        <v>535784.03818039224</v>
      </c>
      <c r="T9" s="4">
        <f t="shared" si="3"/>
        <v>548071.92960040201</v>
      </c>
      <c r="U9" s="4">
        <f>SUM(U7:U8)</f>
        <v>560538.36489380058</v>
      </c>
      <c r="V9" s="4">
        <f>SUM(V7:V8)</f>
        <v>681303</v>
      </c>
      <c r="W9" s="4">
        <f>SUM(W7:W8)</f>
        <v>737838</v>
      </c>
      <c r="X9" s="4">
        <f>SUM(X7:X8)</f>
        <v>853553</v>
      </c>
      <c r="Y9" s="4">
        <f>SUM(Y7:Y8)</f>
        <v>863238</v>
      </c>
    </row>
    <row r="12" spans="1:25" ht="26.25" customHeight="1" x14ac:dyDescent="0.2">
      <c r="A12" s="132" t="s">
        <v>24</v>
      </c>
      <c r="B12" s="132"/>
      <c r="C12" s="132"/>
    </row>
    <row r="14" spans="1:25" x14ac:dyDescent="0.2">
      <c r="A14" s="5" t="s">
        <v>0</v>
      </c>
      <c r="B14" s="6" t="s">
        <v>1</v>
      </c>
      <c r="C14" s="13" t="s">
        <v>2</v>
      </c>
      <c r="D14" s="1">
        <v>1997</v>
      </c>
      <c r="E14" s="1">
        <f>+D14+1</f>
        <v>1998</v>
      </c>
      <c r="F14" s="1">
        <f>+E14+1</f>
        <v>1999</v>
      </c>
      <c r="G14" s="1">
        <f t="shared" ref="G14:Y14" si="4">+F14+1</f>
        <v>2000</v>
      </c>
      <c r="H14" s="1">
        <f t="shared" si="4"/>
        <v>2001</v>
      </c>
      <c r="I14" s="1">
        <f t="shared" si="4"/>
        <v>2002</v>
      </c>
      <c r="J14" s="1">
        <f t="shared" si="4"/>
        <v>2003</v>
      </c>
      <c r="K14" s="1">
        <f t="shared" si="4"/>
        <v>2004</v>
      </c>
      <c r="L14" s="1">
        <f t="shared" si="4"/>
        <v>2005</v>
      </c>
      <c r="M14" s="1">
        <f t="shared" si="4"/>
        <v>2006</v>
      </c>
      <c r="N14" s="1">
        <f t="shared" si="4"/>
        <v>2007</v>
      </c>
      <c r="O14" s="1">
        <f t="shared" si="4"/>
        <v>2008</v>
      </c>
      <c r="P14" s="1">
        <f t="shared" si="4"/>
        <v>2009</v>
      </c>
      <c r="Q14" s="1">
        <f t="shared" si="4"/>
        <v>2010</v>
      </c>
      <c r="R14" s="1">
        <f t="shared" si="4"/>
        <v>2011</v>
      </c>
      <c r="S14" s="1">
        <f t="shared" si="4"/>
        <v>2012</v>
      </c>
      <c r="T14" s="1">
        <f t="shared" si="4"/>
        <v>2013</v>
      </c>
      <c r="U14" s="1">
        <f t="shared" si="4"/>
        <v>2014</v>
      </c>
      <c r="V14" s="1">
        <f t="shared" si="4"/>
        <v>2015</v>
      </c>
      <c r="W14" s="1">
        <f t="shared" si="4"/>
        <v>2016</v>
      </c>
      <c r="X14" s="1">
        <f t="shared" si="4"/>
        <v>2017</v>
      </c>
      <c r="Y14" s="1">
        <f t="shared" si="4"/>
        <v>2018</v>
      </c>
    </row>
    <row r="15" spans="1:25" x14ac:dyDescent="0.2">
      <c r="A15" s="8" t="s">
        <v>18</v>
      </c>
      <c r="B15" s="15"/>
      <c r="C15" s="13" t="s">
        <v>14</v>
      </c>
      <c r="D15" s="3">
        <f>[6]Production!D179</f>
        <v>639109.12054414314</v>
      </c>
      <c r="E15" s="3">
        <f>[6]Production!E179</f>
        <v>497796.32414692559</v>
      </c>
      <c r="F15" s="3">
        <f>[6]Production!F179</f>
        <v>569245.85595068173</v>
      </c>
      <c r="G15" s="3">
        <f>[6]Production!G179</f>
        <v>571795.03287189687</v>
      </c>
      <c r="H15" s="3">
        <f>[6]Production!H179</f>
        <v>597610.15491808404</v>
      </c>
      <c r="I15" s="3">
        <f>[6]Production!I179</f>
        <v>623997.56728537544</v>
      </c>
      <c r="J15" s="3">
        <f>[6]Production!J179</f>
        <v>618972.99558796012</v>
      </c>
      <c r="K15" s="3">
        <f>[6]Production!K179</f>
        <v>622404.83333964308</v>
      </c>
      <c r="L15" s="3">
        <f>[6]Production!L179</f>
        <v>664189.6594314134</v>
      </c>
      <c r="M15" s="3">
        <f>[6]Production!M179</f>
        <v>677769.25216902234</v>
      </c>
      <c r="N15" s="3">
        <f>[6]Production!N179</f>
        <v>733441.82103317929</v>
      </c>
      <c r="O15" s="3">
        <f>[6]Production!O179</f>
        <v>755706.92002735997</v>
      </c>
      <c r="P15" s="3">
        <f>[6]Production!P179</f>
        <v>781802.45489801187</v>
      </c>
      <c r="Q15" s="3">
        <f>[6]Production!Q179</f>
        <v>820643.51118478959</v>
      </c>
      <c r="R15" s="3">
        <f>[6]Production!R179</f>
        <v>883589.92632440489</v>
      </c>
      <c r="S15" s="3">
        <f>[6]Production!S179</f>
        <v>856216.23349957087</v>
      </c>
      <c r="T15" s="3">
        <f>[6]Production!T179</f>
        <v>884763.42475183902</v>
      </c>
      <c r="U15" s="3">
        <f>[6]Production!U179</f>
        <v>912827.19501573523</v>
      </c>
      <c r="V15" s="3">
        <f>+[5]CbVolChain2015!D828</f>
        <v>965264</v>
      </c>
      <c r="W15" s="3">
        <f>+[5]CbVolChain2015!E828</f>
        <v>1024633.9999999999</v>
      </c>
      <c r="X15" s="3">
        <f>+[5]CbVolChain2015!F828</f>
        <v>1098363.3276109737</v>
      </c>
      <c r="Y15" s="3">
        <f>+[5]CbVolChain2015!G828</f>
        <v>1146283.4121012301</v>
      </c>
    </row>
    <row r="16" spans="1:25" x14ac:dyDescent="0.2">
      <c r="A16" s="10" t="s">
        <v>19</v>
      </c>
      <c r="B16" s="11"/>
      <c r="C16" s="14" t="s">
        <v>15</v>
      </c>
      <c r="D16" s="3">
        <f>[6]Ci!D179</f>
        <v>225829.604208681</v>
      </c>
      <c r="E16" s="3">
        <f>[6]Ci!E179</f>
        <v>166826.2718529487</v>
      </c>
      <c r="F16" s="3">
        <f>[6]Ci!F179</f>
        <v>183400.33224301916</v>
      </c>
      <c r="G16" s="3">
        <f>[6]Ci!G179</f>
        <v>190490.80840845135</v>
      </c>
      <c r="H16" s="3">
        <f>[6]Ci!H179</f>
        <v>194097.77150387343</v>
      </c>
      <c r="I16" s="3">
        <f>[6]Ci!I179</f>
        <v>199122.14548496163</v>
      </c>
      <c r="J16" s="3">
        <f>[6]Ci!J179</f>
        <v>194187.07185343868</v>
      </c>
      <c r="K16" s="3">
        <f>[6]Ci!K179</f>
        <v>195635.42079864471</v>
      </c>
      <c r="L16" s="3">
        <f>[6]Ci!L179</f>
        <v>210221.01135101836</v>
      </c>
      <c r="M16" s="3">
        <f>[6]Ci!M179</f>
        <v>213441.98247465817</v>
      </c>
      <c r="N16" s="3">
        <f>[6]Ci!N179</f>
        <v>258992.0655098797</v>
      </c>
      <c r="O16" s="3">
        <f>[6]Ci!O179</f>
        <v>259722.24006507508</v>
      </c>
      <c r="P16" s="3">
        <f>[6]Ci!P179</f>
        <v>273364.50630377739</v>
      </c>
      <c r="Q16" s="3">
        <f>[6]Ci!Q179</f>
        <v>281321.4684988134</v>
      </c>
      <c r="R16" s="3">
        <f>[6]Ci!R179</f>
        <v>304845.87820973154</v>
      </c>
      <c r="S16" s="3">
        <f>[6]Ci!S179</f>
        <v>287939.73361993633</v>
      </c>
      <c r="T16" s="3">
        <f>[6]Ci!T179</f>
        <v>287325.52275724948</v>
      </c>
      <c r="U16" s="3">
        <f>[6]Ci!U179</f>
        <v>311999.33510695584</v>
      </c>
      <c r="V16" s="3">
        <f>+[5]CbVolChain2015!D863</f>
        <v>330327</v>
      </c>
      <c r="W16" s="3">
        <f>+[5]CbVolChain2015!E863</f>
        <v>352080</v>
      </c>
      <c r="X16" s="3">
        <f>+[5]CbVolChain2015!F863</f>
        <v>391324.54807735654</v>
      </c>
      <c r="Y16" s="3">
        <f>+[5]CbVolChain2015!G863</f>
        <v>412849.7396895588</v>
      </c>
    </row>
    <row r="17" spans="1:28" x14ac:dyDescent="0.2">
      <c r="A17" s="5" t="s">
        <v>20</v>
      </c>
      <c r="B17" s="5"/>
      <c r="C17" s="7" t="s">
        <v>16</v>
      </c>
      <c r="D17" s="2">
        <f t="shared" ref="D17:T17" si="5">+D15-D16</f>
        <v>413279.5163354621</v>
      </c>
      <c r="E17" s="2">
        <f t="shared" si="5"/>
        <v>330970.05229397689</v>
      </c>
      <c r="F17" s="2">
        <f t="shared" si="5"/>
        <v>385845.52370766259</v>
      </c>
      <c r="G17" s="2">
        <f t="shared" si="5"/>
        <v>381304.22446344548</v>
      </c>
      <c r="H17" s="2">
        <f t="shared" si="5"/>
        <v>403512.38341421064</v>
      </c>
      <c r="I17" s="2">
        <f t="shared" si="5"/>
        <v>424875.42180041381</v>
      </c>
      <c r="J17" s="2">
        <f t="shared" si="5"/>
        <v>424785.92373452144</v>
      </c>
      <c r="K17" s="2">
        <f t="shared" si="5"/>
        <v>426769.41254099837</v>
      </c>
      <c r="L17" s="2">
        <f t="shared" si="5"/>
        <v>453968.64808039507</v>
      </c>
      <c r="M17" s="2">
        <f t="shared" si="5"/>
        <v>464327.26969436416</v>
      </c>
      <c r="N17" s="2">
        <f t="shared" si="5"/>
        <v>474449.75552329957</v>
      </c>
      <c r="O17" s="2">
        <f t="shared" si="5"/>
        <v>495984.67996228486</v>
      </c>
      <c r="P17" s="2">
        <f t="shared" si="5"/>
        <v>508437.94859423448</v>
      </c>
      <c r="Q17" s="2">
        <f t="shared" si="5"/>
        <v>539322.04268597625</v>
      </c>
      <c r="R17" s="2">
        <f t="shared" si="5"/>
        <v>578744.04811467335</v>
      </c>
      <c r="S17" s="2">
        <f t="shared" si="5"/>
        <v>568276.49987963447</v>
      </c>
      <c r="T17" s="2">
        <f t="shared" si="5"/>
        <v>597437.90199458948</v>
      </c>
      <c r="U17" s="2">
        <f>+U15-U16</f>
        <v>600827.85990877938</v>
      </c>
      <c r="V17" s="2">
        <f>+[5]CbVolChain2015!D898</f>
        <v>634937</v>
      </c>
      <c r="W17" s="2">
        <f>+[5]CbVolChain2015!E898</f>
        <v>672554</v>
      </c>
      <c r="X17" s="2">
        <f>+[5]CbVolChain2015!F898</f>
        <v>707321.80650968966</v>
      </c>
      <c r="Y17" s="2">
        <f>+[5]CbVolChain2015!G898</f>
        <v>734053.7160290411</v>
      </c>
    </row>
    <row r="18" spans="1:28" x14ac:dyDescent="0.2">
      <c r="A18" s="10" t="s">
        <v>21</v>
      </c>
      <c r="B18" s="11"/>
      <c r="C18" s="14" t="s">
        <v>17</v>
      </c>
      <c r="D18" s="3">
        <f>[6]ImpotsImports!D179+[6]IPRO!D179</f>
        <v>41886.388987029874</v>
      </c>
      <c r="E18" s="3">
        <f>[6]ImpotsImports!E179+[6]IPRO!E179</f>
        <v>22030.55623159535</v>
      </c>
      <c r="F18" s="3">
        <f>[6]ImpotsImports!F179+[6]IPRO!F179</f>
        <v>26512.212209318273</v>
      </c>
      <c r="G18" s="3">
        <f>[6]ImpotsImports!G179+[6]IPRO!G179</f>
        <v>35590.593519814225</v>
      </c>
      <c r="H18" s="3">
        <f>[6]ImpotsImports!H179+[6]IPRO!H179</f>
        <v>33334.902359624786</v>
      </c>
      <c r="I18" s="3">
        <f>[6]ImpotsImports!I179+[6]IPRO!I179</f>
        <v>27933.984387366902</v>
      </c>
      <c r="J18" s="3">
        <f>[6]ImpotsImports!J179+[6]IPRO!J179</f>
        <v>26728.759777851643</v>
      </c>
      <c r="K18" s="3">
        <f>[6]ImpotsImports!K179+[6]IPRO!K179</f>
        <v>30036.533294383506</v>
      </c>
      <c r="L18" s="3">
        <f>[6]ImpotsImports!L179+[6]IPRO!L179</f>
        <v>32802.72218747453</v>
      </c>
      <c r="M18" s="3">
        <f>[6]ImpotsImports!M179+[6]IPRO!M179</f>
        <v>35423.883170580339</v>
      </c>
      <c r="N18" s="3">
        <f>[6]ImpotsImports!N179+[6]IPRO!N179</f>
        <v>38094.159680924953</v>
      </c>
      <c r="O18" s="3">
        <f>[6]ImpotsImports!O179+[6]IPRO!O179</f>
        <v>39749.669833442502</v>
      </c>
      <c r="P18" s="3">
        <f>[6]ImpotsImports!P179+[6]IPRO!P179</f>
        <v>40410.915942329746</v>
      </c>
      <c r="Q18" s="3">
        <f>[6]ImpotsImports!Q179+[6]IPRO!Q179</f>
        <v>40291.793591848618</v>
      </c>
      <c r="R18" s="3">
        <f>[6]ImpotsImports!R179+[6]IPRO!R179</f>
        <v>47731.808392976178</v>
      </c>
      <c r="S18" s="3">
        <f>[6]ImpotsImports!S179+[6]IPRO!S179</f>
        <v>47468.642238538829</v>
      </c>
      <c r="T18" s="3">
        <f>[6]ImpotsImports!T179+[6]IPRO!T179</f>
        <v>38356.34474336273</v>
      </c>
      <c r="U18" s="3">
        <f>[6]ImpotsImports!U179+[6]IPRO!U179</f>
        <v>41098.78603709973</v>
      </c>
      <c r="V18" s="3">
        <f>+[5]CbVolChain2015!D899</f>
        <v>46366</v>
      </c>
      <c r="W18" s="3">
        <f>+[5]CbVolChain2015!E899</f>
        <v>44903</v>
      </c>
      <c r="X18" s="3">
        <f>+[5]CbVolChain2015!F899</f>
        <v>44469.296796468683</v>
      </c>
      <c r="Y18" s="3">
        <f>+[5]CbVolChain2015!G899</f>
        <v>46034.024822852429</v>
      </c>
    </row>
    <row r="19" spans="1:28" x14ac:dyDescent="0.2">
      <c r="A19" s="12" t="s">
        <v>22</v>
      </c>
      <c r="B19" s="12"/>
      <c r="C19" s="9" t="s">
        <v>13</v>
      </c>
      <c r="D19" s="4">
        <f t="shared" ref="D19:T19" si="6">SUM(D17:D18)</f>
        <v>455165.90532249201</v>
      </c>
      <c r="E19" s="4">
        <f t="shared" si="6"/>
        <v>353000.60852557223</v>
      </c>
      <c r="F19" s="4">
        <f t="shared" si="6"/>
        <v>412357.73591698089</v>
      </c>
      <c r="G19" s="4">
        <f t="shared" si="6"/>
        <v>416894.81798325968</v>
      </c>
      <c r="H19" s="4">
        <f t="shared" si="6"/>
        <v>436847.28577383544</v>
      </c>
      <c r="I19" s="4">
        <f t="shared" si="6"/>
        <v>452809.40618778073</v>
      </c>
      <c r="J19" s="4">
        <f t="shared" si="6"/>
        <v>451514.68351237307</v>
      </c>
      <c r="K19" s="4">
        <f t="shared" si="6"/>
        <v>456805.94583538186</v>
      </c>
      <c r="L19" s="4">
        <f t="shared" si="6"/>
        <v>486771.37026786961</v>
      </c>
      <c r="M19" s="4">
        <f t="shared" si="6"/>
        <v>499751.15286494448</v>
      </c>
      <c r="N19" s="4">
        <f t="shared" si="6"/>
        <v>512543.91520422453</v>
      </c>
      <c r="O19" s="4">
        <f t="shared" si="6"/>
        <v>535734.34979572741</v>
      </c>
      <c r="P19" s="4">
        <f t="shared" si="6"/>
        <v>548848.86453656422</v>
      </c>
      <c r="Q19" s="4">
        <f t="shared" si="6"/>
        <v>579613.83627782483</v>
      </c>
      <c r="R19" s="4">
        <f t="shared" si="6"/>
        <v>626475.85650764953</v>
      </c>
      <c r="S19" s="4">
        <f t="shared" si="6"/>
        <v>615745.1421181733</v>
      </c>
      <c r="T19" s="4">
        <f t="shared" si="6"/>
        <v>635794.24673795223</v>
      </c>
      <c r="U19" s="4">
        <f>SUM(U17:U18)</f>
        <v>641926.64594587917</v>
      </c>
      <c r="V19" s="4">
        <f>+[5]CbVolChain2015!D900</f>
        <v>681303</v>
      </c>
      <c r="W19" s="4">
        <f>+[5]CbVolChain2015!E900</f>
        <v>717457</v>
      </c>
      <c r="X19" s="4">
        <f>+[5]CbVolChain2015!F900</f>
        <v>751815.95561762876</v>
      </c>
      <c r="Y19" s="4">
        <f>+[5]CbVolChain2015!G900</f>
        <v>780095.16390470602</v>
      </c>
    </row>
    <row r="20" spans="1:28" x14ac:dyDescent="0.2">
      <c r="A20" s="10"/>
      <c r="B20" s="11"/>
      <c r="C20" s="14" t="s">
        <v>25</v>
      </c>
      <c r="D20" s="16">
        <f t="shared" ref="D20:T20" si="7">+D19-(D15-D16)-D18</f>
        <v>0</v>
      </c>
      <c r="E20" s="16">
        <f t="shared" si="7"/>
        <v>0</v>
      </c>
      <c r="F20" s="16">
        <f t="shared" si="7"/>
        <v>0</v>
      </c>
      <c r="G20" s="16">
        <f t="shared" si="7"/>
        <v>0</v>
      </c>
      <c r="H20" s="16">
        <f t="shared" si="7"/>
        <v>0</v>
      </c>
      <c r="I20" s="16">
        <f t="shared" si="7"/>
        <v>0</v>
      </c>
      <c r="J20" s="16">
        <f t="shared" si="7"/>
        <v>0</v>
      </c>
      <c r="K20" s="16">
        <f t="shared" si="7"/>
        <v>0</v>
      </c>
      <c r="L20" s="16">
        <f t="shared" si="7"/>
        <v>0</v>
      </c>
      <c r="M20" s="16">
        <f t="shared" si="7"/>
        <v>0</v>
      </c>
      <c r="N20" s="16">
        <f t="shared" si="7"/>
        <v>0</v>
      </c>
      <c r="O20" s="16">
        <f t="shared" si="7"/>
        <v>0</v>
      </c>
      <c r="P20" s="16">
        <f t="shared" si="7"/>
        <v>0</v>
      </c>
      <c r="Q20" s="16">
        <f t="shared" si="7"/>
        <v>0</v>
      </c>
      <c r="R20" s="16">
        <f t="shared" si="7"/>
        <v>0</v>
      </c>
      <c r="S20" s="16">
        <f t="shared" si="7"/>
        <v>0</v>
      </c>
      <c r="T20" s="16">
        <f t="shared" si="7"/>
        <v>0</v>
      </c>
      <c r="U20" s="16">
        <f>+U19-(U15-U16)-U18</f>
        <v>0</v>
      </c>
      <c r="V20" s="16">
        <f>+V19-(V15-V16)-V18</f>
        <v>0</v>
      </c>
      <c r="W20" s="16">
        <f>+W19-(W15-W16)-W18</f>
        <v>1.1641532182693481E-10</v>
      </c>
      <c r="X20" s="16">
        <f>+X19-(X15-X16)-X18</f>
        <v>307.87928754287714</v>
      </c>
      <c r="Y20" s="72">
        <f>+Y19-(Y15-Y16)-Y18</f>
        <v>627.46667018221342</v>
      </c>
      <c r="AB20" s="22"/>
    </row>
    <row r="22" spans="1:28" x14ac:dyDescent="0.2">
      <c r="D22" s="28">
        <f t="shared" ref="D22:V22" si="8">+D16/D15</f>
        <v>0.3533506203391491</v>
      </c>
      <c r="E22" s="28">
        <f t="shared" si="8"/>
        <v>0.33512957762160894</v>
      </c>
      <c r="F22" s="28">
        <f t="shared" si="8"/>
        <v>0.32218123386551029</v>
      </c>
      <c r="G22" s="28">
        <f t="shared" si="8"/>
        <v>0.33314526614841772</v>
      </c>
      <c r="H22" s="28">
        <f t="shared" si="8"/>
        <v>0.32478994860868604</v>
      </c>
      <c r="I22" s="28">
        <f t="shared" si="8"/>
        <v>0.31910724644523536</v>
      </c>
      <c r="J22" s="28">
        <f t="shared" si="8"/>
        <v>0.31372462649841631</v>
      </c>
      <c r="K22" s="28">
        <f t="shared" si="8"/>
        <v>0.31432182129583092</v>
      </c>
      <c r="L22" s="28">
        <f t="shared" si="8"/>
        <v>0.31650750409300304</v>
      </c>
      <c r="M22" s="28">
        <f t="shared" si="8"/>
        <v>0.31491836165714693</v>
      </c>
      <c r="N22" s="28">
        <f t="shared" si="8"/>
        <v>0.35311875881994936</v>
      </c>
      <c r="O22" s="28">
        <f t="shared" si="8"/>
        <v>0.34368117213439303</v>
      </c>
      <c r="P22" s="28">
        <f t="shared" si="8"/>
        <v>0.34965930919139732</v>
      </c>
      <c r="Q22" s="28">
        <f t="shared" si="8"/>
        <v>0.34280593785803593</v>
      </c>
      <c r="R22" s="28">
        <f t="shared" si="8"/>
        <v>0.34500832244414831</v>
      </c>
      <c r="S22" s="28">
        <f t="shared" si="8"/>
        <v>0.33629324270465455</v>
      </c>
      <c r="T22" s="28">
        <f t="shared" si="8"/>
        <v>0.32474841829932038</v>
      </c>
      <c r="U22" s="28">
        <f t="shared" si="8"/>
        <v>0.34179452234831548</v>
      </c>
      <c r="V22" s="28">
        <f t="shared" si="8"/>
        <v>0.34221415074010841</v>
      </c>
      <c r="W22" s="28">
        <f>+W16/W15</f>
        <v>0.34361537875963516</v>
      </c>
      <c r="X22" s="28">
        <f>+X16/X15</f>
        <v>0.35627969201094695</v>
      </c>
      <c r="Y22" s="28">
        <f>+Y16/Y15</f>
        <v>0.36016375647691862</v>
      </c>
    </row>
    <row r="23" spans="1:28" ht="26.25" customHeight="1" x14ac:dyDescent="0.2">
      <c r="A23" s="132" t="s">
        <v>26</v>
      </c>
      <c r="B23" s="132"/>
      <c r="C23" s="132"/>
    </row>
    <row r="25" spans="1:28" x14ac:dyDescent="0.2">
      <c r="A25" s="5" t="s">
        <v>0</v>
      </c>
      <c r="B25" s="6" t="s">
        <v>1</v>
      </c>
      <c r="C25" s="13" t="s">
        <v>2</v>
      </c>
      <c r="D25" s="1">
        <v>1997</v>
      </c>
      <c r="E25" s="1">
        <f>+D25+1</f>
        <v>1998</v>
      </c>
      <c r="F25" s="1">
        <f>+E25+1</f>
        <v>1999</v>
      </c>
      <c r="G25" s="1">
        <f t="shared" ref="G25:Y25" si="9">+F25+1</f>
        <v>2000</v>
      </c>
      <c r="H25" s="1">
        <f t="shared" si="9"/>
        <v>2001</v>
      </c>
      <c r="I25" s="1">
        <f t="shared" si="9"/>
        <v>2002</v>
      </c>
      <c r="J25" s="1">
        <f t="shared" si="9"/>
        <v>2003</v>
      </c>
      <c r="K25" s="1">
        <f t="shared" si="9"/>
        <v>2004</v>
      </c>
      <c r="L25" s="1">
        <f t="shared" si="9"/>
        <v>2005</v>
      </c>
      <c r="M25" s="1">
        <f t="shared" si="9"/>
        <v>2006</v>
      </c>
      <c r="N25" s="1">
        <f t="shared" si="9"/>
        <v>2007</v>
      </c>
      <c r="O25" s="1">
        <f t="shared" si="9"/>
        <v>2008</v>
      </c>
      <c r="P25" s="1">
        <f t="shared" si="9"/>
        <v>2009</v>
      </c>
      <c r="Q25" s="1">
        <f t="shared" si="9"/>
        <v>2010</v>
      </c>
      <c r="R25" s="1">
        <f t="shared" si="9"/>
        <v>2011</v>
      </c>
      <c r="S25" s="1">
        <f t="shared" si="9"/>
        <v>2012</v>
      </c>
      <c r="T25" s="1">
        <f t="shared" si="9"/>
        <v>2013</v>
      </c>
      <c r="U25" s="1">
        <f t="shared" si="9"/>
        <v>2014</v>
      </c>
      <c r="V25" s="1">
        <f t="shared" si="9"/>
        <v>2015</v>
      </c>
      <c r="W25" s="1">
        <f t="shared" si="9"/>
        <v>2016</v>
      </c>
      <c r="X25" s="1">
        <f t="shared" si="9"/>
        <v>2017</v>
      </c>
      <c r="Y25" s="1">
        <f t="shared" si="9"/>
        <v>2018</v>
      </c>
    </row>
    <row r="26" spans="1:28" x14ac:dyDescent="0.2">
      <c r="A26" s="8" t="s">
        <v>18</v>
      </c>
      <c r="B26" s="15"/>
      <c r="C26" s="13" t="s">
        <v>14</v>
      </c>
      <c r="D26" s="3"/>
      <c r="E26" s="17">
        <f t="shared" ref="E26:V30" si="10">IFERROR((E15/D15-1)*100,"")</f>
        <v>-22.110902794956612</v>
      </c>
      <c r="F26" s="17">
        <f t="shared" si="10"/>
        <v>14.353165810575108</v>
      </c>
      <c r="G26" s="17">
        <f t="shared" si="10"/>
        <v>0.44781650925818095</v>
      </c>
      <c r="H26" s="17">
        <f t="shared" si="10"/>
        <v>4.514751014280094</v>
      </c>
      <c r="I26" s="17">
        <f t="shared" si="10"/>
        <v>4.4154892868091267</v>
      </c>
      <c r="J26" s="17">
        <f t="shared" si="10"/>
        <v>-0.80522296253078274</v>
      </c>
      <c r="K26" s="17">
        <f t="shared" si="10"/>
        <v>0.55444062602814093</v>
      </c>
      <c r="L26" s="17">
        <f t="shared" si="10"/>
        <v>6.713448201802219</v>
      </c>
      <c r="M26" s="17">
        <f t="shared" si="10"/>
        <v>2.044535404124459</v>
      </c>
      <c r="N26" s="17">
        <f t="shared" si="10"/>
        <v>8.2140888932319633</v>
      </c>
      <c r="O26" s="17">
        <f t="shared" si="10"/>
        <v>3.0357007680331671</v>
      </c>
      <c r="P26" s="17">
        <f t="shared" si="10"/>
        <v>3.4531290079634402</v>
      </c>
      <c r="Q26" s="17">
        <f t="shared" si="10"/>
        <v>4.9681420214835015</v>
      </c>
      <c r="R26" s="17">
        <f t="shared" si="10"/>
        <v>7.6703726138938944</v>
      </c>
      <c r="S26" s="17">
        <f t="shared" si="10"/>
        <v>-3.0980087039588877</v>
      </c>
      <c r="T26" s="17">
        <f t="shared" si="10"/>
        <v>3.3341100221364162</v>
      </c>
      <c r="U26" s="17">
        <f t="shared" si="10"/>
        <v>3.1718953879414258</v>
      </c>
      <c r="V26" s="17">
        <f t="shared" si="10"/>
        <v>5.7444393934123372</v>
      </c>
      <c r="W26" s="17">
        <f>IFERROR((W15/V15-1)*100,"")</f>
        <v>6.1506489416366827</v>
      </c>
      <c r="X26" s="17">
        <f>IFERROR((X15/W15-1)*100,"")</f>
        <v>7.1956745150925983</v>
      </c>
      <c r="Y26" s="17">
        <f>IFERROR((Y15/X15-1)*100,"")</f>
        <v>4.3628627509338269</v>
      </c>
    </row>
    <row r="27" spans="1:28" x14ac:dyDescent="0.2">
      <c r="A27" s="10" t="s">
        <v>19</v>
      </c>
      <c r="B27" s="11"/>
      <c r="C27" s="14" t="s">
        <v>15</v>
      </c>
      <c r="D27" s="3"/>
      <c r="E27" s="17">
        <f t="shared" si="10"/>
        <v>-26.127368270640659</v>
      </c>
      <c r="F27" s="17">
        <f t="shared" si="10"/>
        <v>9.9349222433501971</v>
      </c>
      <c r="G27" s="17">
        <f t="shared" si="10"/>
        <v>3.8661195858886277</v>
      </c>
      <c r="H27" s="17">
        <f t="shared" si="10"/>
        <v>1.8935103092680539</v>
      </c>
      <c r="I27" s="17">
        <f t="shared" si="10"/>
        <v>2.5885789116274927</v>
      </c>
      <c r="J27" s="17">
        <f t="shared" si="10"/>
        <v>-2.4784152558740224</v>
      </c>
      <c r="K27" s="17">
        <f t="shared" si="10"/>
        <v>0.74585240478788339</v>
      </c>
      <c r="L27" s="17">
        <f t="shared" si="10"/>
        <v>7.4554957853903536</v>
      </c>
      <c r="M27" s="17">
        <f t="shared" si="10"/>
        <v>1.532183249875807</v>
      </c>
      <c r="N27" s="17">
        <f t="shared" si="10"/>
        <v>21.340732740162615</v>
      </c>
      <c r="O27" s="17">
        <f t="shared" si="10"/>
        <v>0.2819293146135049</v>
      </c>
      <c r="P27" s="17">
        <f t="shared" si="10"/>
        <v>5.2526369075224899</v>
      </c>
      <c r="Q27" s="17">
        <f t="shared" si="10"/>
        <v>2.9107517660664328</v>
      </c>
      <c r="R27" s="17">
        <f t="shared" si="10"/>
        <v>8.3621096663717189</v>
      </c>
      <c r="S27" s="17">
        <f t="shared" si="10"/>
        <v>-5.5458006154060264</v>
      </c>
      <c r="T27" s="17">
        <f t="shared" si="10"/>
        <v>-0.21331229801635487</v>
      </c>
      <c r="U27" s="17">
        <f t="shared" si="10"/>
        <v>8.5874071029020005</v>
      </c>
      <c r="V27" s="17">
        <f t="shared" si="10"/>
        <v>5.8742640867363694</v>
      </c>
      <c r="W27" s="17">
        <f t="shared" ref="W27:Y30" si="11">IFERROR((W16/V16-1)*100,"")</f>
        <v>6.5852927553605944</v>
      </c>
      <c r="X27" s="17">
        <f t="shared" si="11"/>
        <v>11.146486047874493</v>
      </c>
      <c r="Y27" s="17">
        <f t="shared" si="11"/>
        <v>5.5005983442539375</v>
      </c>
    </row>
    <row r="28" spans="1:28" x14ac:dyDescent="0.2">
      <c r="A28" s="5" t="s">
        <v>20</v>
      </c>
      <c r="B28" s="5"/>
      <c r="C28" s="7" t="s">
        <v>16</v>
      </c>
      <c r="D28" s="2"/>
      <c r="E28" s="18">
        <f t="shared" si="10"/>
        <v>-19.916173143861794</v>
      </c>
      <c r="F28" s="18">
        <f t="shared" si="10"/>
        <v>16.580192386996927</v>
      </c>
      <c r="G28" s="18">
        <f t="shared" si="10"/>
        <v>-1.1769734168687318</v>
      </c>
      <c r="H28" s="18">
        <f t="shared" si="10"/>
        <v>5.8242624985378688</v>
      </c>
      <c r="I28" s="18">
        <f t="shared" si="10"/>
        <v>5.2942708239696712</v>
      </c>
      <c r="J28" s="18">
        <f t="shared" si="10"/>
        <v>-2.1064542993121105E-2</v>
      </c>
      <c r="K28" s="18">
        <f t="shared" si="10"/>
        <v>0.4669384496169382</v>
      </c>
      <c r="L28" s="18">
        <f t="shared" si="10"/>
        <v>6.3732860744287301</v>
      </c>
      <c r="M28" s="18">
        <f t="shared" si="10"/>
        <v>2.2817922906726018</v>
      </c>
      <c r="N28" s="18">
        <f t="shared" si="10"/>
        <v>2.1800325954575817</v>
      </c>
      <c r="O28" s="18">
        <f t="shared" si="10"/>
        <v>4.538926237875951</v>
      </c>
      <c r="P28" s="18">
        <f t="shared" si="10"/>
        <v>2.5108171955828595</v>
      </c>
      <c r="Q28" s="18">
        <f t="shared" si="10"/>
        <v>6.0743093974657825</v>
      </c>
      <c r="R28" s="18">
        <f t="shared" si="10"/>
        <v>7.309548341908001</v>
      </c>
      <c r="S28" s="18">
        <f t="shared" si="10"/>
        <v>-1.8086662435904288</v>
      </c>
      <c r="T28" s="18">
        <f t="shared" si="10"/>
        <v>5.1315516515519466</v>
      </c>
      <c r="U28" s="18">
        <f t="shared" si="10"/>
        <v>0.56741594446423349</v>
      </c>
      <c r="V28" s="18">
        <f t="shared" si="10"/>
        <v>5.677023714645868</v>
      </c>
      <c r="W28" s="18">
        <f t="shared" si="11"/>
        <v>5.9245247953733982</v>
      </c>
      <c r="X28" s="18">
        <f t="shared" si="11"/>
        <v>5.1695189545656772</v>
      </c>
      <c r="Y28" s="18">
        <f t="shared" si="11"/>
        <v>3.7793136410230632</v>
      </c>
    </row>
    <row r="29" spans="1:28" x14ac:dyDescent="0.2">
      <c r="A29" s="10" t="s">
        <v>21</v>
      </c>
      <c r="B29" s="11"/>
      <c r="C29" s="14" t="s">
        <v>17</v>
      </c>
      <c r="D29" s="3"/>
      <c r="E29" s="17">
        <f t="shared" si="10"/>
        <v>-47.40402129575525</v>
      </c>
      <c r="F29" s="17">
        <f t="shared" si="10"/>
        <v>20.342908869888234</v>
      </c>
      <c r="G29" s="17">
        <f t="shared" si="10"/>
        <v>34.24226254233573</v>
      </c>
      <c r="H29" s="17">
        <f t="shared" si="10"/>
        <v>-6.3378857644889708</v>
      </c>
      <c r="I29" s="17">
        <f t="shared" si="10"/>
        <v>-16.201991276265058</v>
      </c>
      <c r="J29" s="17">
        <f t="shared" si="10"/>
        <v>-4.3145460124919381</v>
      </c>
      <c r="K29" s="17">
        <f t="shared" si="10"/>
        <v>12.375334822952745</v>
      </c>
      <c r="L29" s="17">
        <f t="shared" si="10"/>
        <v>9.2094146351046078</v>
      </c>
      <c r="M29" s="17">
        <f t="shared" si="10"/>
        <v>7.9906812859168008</v>
      </c>
      <c r="N29" s="17">
        <f t="shared" si="10"/>
        <v>7.5380683068712484</v>
      </c>
      <c r="O29" s="17">
        <f t="shared" si="10"/>
        <v>4.3458371739500956</v>
      </c>
      <c r="P29" s="17">
        <f t="shared" si="10"/>
        <v>1.6635260409909591</v>
      </c>
      <c r="Q29" s="17">
        <f t="shared" si="10"/>
        <v>-0.29477765525316446</v>
      </c>
      <c r="R29" s="17">
        <f t="shared" si="10"/>
        <v>18.465335339732157</v>
      </c>
      <c r="S29" s="17">
        <f t="shared" si="10"/>
        <v>-0.55134335634363651</v>
      </c>
      <c r="T29" s="17">
        <f t="shared" si="10"/>
        <v>-19.196456998675238</v>
      </c>
      <c r="U29" s="17">
        <f t="shared" si="10"/>
        <v>7.1499026095586338</v>
      </c>
      <c r="V29" s="17">
        <f t="shared" si="10"/>
        <v>12.81598429244497</v>
      </c>
      <c r="W29" s="17">
        <f t="shared" si="11"/>
        <v>-3.1553293361514911</v>
      </c>
      <c r="X29" s="17">
        <f t="shared" si="11"/>
        <v>-0.96586687644771851</v>
      </c>
      <c r="Y29" s="17">
        <f t="shared" si="11"/>
        <v>3.5186704965121107</v>
      </c>
    </row>
    <row r="30" spans="1:28" x14ac:dyDescent="0.2">
      <c r="A30" s="12" t="s">
        <v>22</v>
      </c>
      <c r="B30" s="12"/>
      <c r="C30" s="9" t="s">
        <v>13</v>
      </c>
      <c r="D30" s="4"/>
      <c r="E30" s="19">
        <f t="shared" si="10"/>
        <v>-22.445727063966736</v>
      </c>
      <c r="F30" s="19">
        <f t="shared" si="10"/>
        <v>16.815021265638606</v>
      </c>
      <c r="G30" s="19">
        <f t="shared" si="10"/>
        <v>1.1002781495512481</v>
      </c>
      <c r="H30" s="19">
        <f t="shared" si="10"/>
        <v>4.7859716479797809</v>
      </c>
      <c r="I30" s="19">
        <f t="shared" si="10"/>
        <v>3.6539360398382348</v>
      </c>
      <c r="J30" s="19">
        <f t="shared" si="10"/>
        <v>-0.28593104686317483</v>
      </c>
      <c r="K30" s="19">
        <f t="shared" si="10"/>
        <v>1.1718915278341679</v>
      </c>
      <c r="L30" s="19">
        <f t="shared" si="10"/>
        <v>6.5597711031734951</v>
      </c>
      <c r="M30" s="19">
        <f t="shared" si="10"/>
        <v>2.6665049322707857</v>
      </c>
      <c r="N30" s="19">
        <f t="shared" si="10"/>
        <v>2.5598264788269987</v>
      </c>
      <c r="O30" s="19">
        <f t="shared" si="10"/>
        <v>4.5245751444074056</v>
      </c>
      <c r="P30" s="19">
        <f t="shared" si="10"/>
        <v>2.4479510686289396</v>
      </c>
      <c r="Q30" s="19">
        <f t="shared" si="10"/>
        <v>5.6053631025068995</v>
      </c>
      <c r="R30" s="19">
        <f t="shared" si="10"/>
        <v>8.0850416771904854</v>
      </c>
      <c r="S30" s="19">
        <f t="shared" si="10"/>
        <v>-1.7128695827634322</v>
      </c>
      <c r="T30" s="19">
        <f t="shared" si="10"/>
        <v>3.2560719116369707</v>
      </c>
      <c r="U30" s="19">
        <f t="shared" si="10"/>
        <v>0.964525747030609</v>
      </c>
      <c r="V30" s="19">
        <f>IFERROR((V19/U19-1)*100,"")</f>
        <v>6.1340893547267683</v>
      </c>
      <c r="W30" s="19">
        <f t="shared" si="11"/>
        <v>5.306596330854263</v>
      </c>
      <c r="X30" s="19">
        <f t="shared" si="11"/>
        <v>4.7889916214670425</v>
      </c>
      <c r="Y30" s="19">
        <f t="shared" si="11"/>
        <v>3.761453594562969</v>
      </c>
    </row>
    <row r="31" spans="1:28" x14ac:dyDescent="0.2">
      <c r="A31" s="10"/>
      <c r="B31" s="11"/>
      <c r="C31" s="14" t="s">
        <v>25</v>
      </c>
      <c r="D31" s="3"/>
      <c r="E31" s="3"/>
      <c r="F31" s="3"/>
      <c r="G31" s="3"/>
      <c r="H31" s="3"/>
      <c r="I31" s="3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4" spans="1:25" ht="26.25" customHeight="1" x14ac:dyDescent="0.2">
      <c r="A34" s="132" t="s">
        <v>27</v>
      </c>
      <c r="B34" s="132"/>
      <c r="C34" s="132"/>
    </row>
    <row r="36" spans="1:25" x14ac:dyDescent="0.2">
      <c r="A36" s="5" t="s">
        <v>0</v>
      </c>
      <c r="B36" s="6" t="s">
        <v>1</v>
      </c>
      <c r="C36" s="13" t="s">
        <v>2</v>
      </c>
      <c r="D36" s="1">
        <v>1997</v>
      </c>
      <c r="E36" s="1">
        <f>+D36+1</f>
        <v>1998</v>
      </c>
      <c r="F36" s="1">
        <f>+E36+1</f>
        <v>1999</v>
      </c>
      <c r="G36" s="1">
        <f t="shared" ref="G36:Y36" si="12">+F36+1</f>
        <v>2000</v>
      </c>
      <c r="H36" s="1">
        <f t="shared" si="12"/>
        <v>2001</v>
      </c>
      <c r="I36" s="1">
        <f t="shared" si="12"/>
        <v>2002</v>
      </c>
      <c r="J36" s="1">
        <f t="shared" si="12"/>
        <v>2003</v>
      </c>
      <c r="K36" s="1">
        <f t="shared" si="12"/>
        <v>2004</v>
      </c>
      <c r="L36" s="1">
        <f t="shared" si="12"/>
        <v>2005</v>
      </c>
      <c r="M36" s="1">
        <f t="shared" si="12"/>
        <v>2006</v>
      </c>
      <c r="N36" s="1">
        <f t="shared" si="12"/>
        <v>2007</v>
      </c>
      <c r="O36" s="1">
        <f t="shared" si="12"/>
        <v>2008</v>
      </c>
      <c r="P36" s="1">
        <f t="shared" si="12"/>
        <v>2009</v>
      </c>
      <c r="Q36" s="1">
        <f t="shared" si="12"/>
        <v>2010</v>
      </c>
      <c r="R36" s="1">
        <f t="shared" si="12"/>
        <v>2011</v>
      </c>
      <c r="S36" s="1">
        <f t="shared" si="12"/>
        <v>2012</v>
      </c>
      <c r="T36" s="1">
        <f t="shared" si="12"/>
        <v>2013</v>
      </c>
      <c r="U36" s="1">
        <f t="shared" si="12"/>
        <v>2014</v>
      </c>
      <c r="V36" s="1">
        <f t="shared" si="12"/>
        <v>2015</v>
      </c>
      <c r="W36" s="1">
        <f t="shared" si="12"/>
        <v>2016</v>
      </c>
      <c r="X36" s="1">
        <f t="shared" si="12"/>
        <v>2017</v>
      </c>
      <c r="Y36" s="1">
        <f t="shared" si="12"/>
        <v>2018</v>
      </c>
    </row>
    <row r="37" spans="1:25" x14ac:dyDescent="0.2">
      <c r="A37" s="8" t="s">
        <v>18</v>
      </c>
      <c r="B37" s="15"/>
      <c r="C37" s="13" t="s">
        <v>14</v>
      </c>
      <c r="D37" s="17">
        <f t="shared" ref="D37:V41" si="13">+IFERROR(D5/D15*100,"")</f>
        <v>93.883670964981263</v>
      </c>
      <c r="E37" s="17">
        <f t="shared" si="13"/>
        <v>97.71742033253814</v>
      </c>
      <c r="F37" s="17">
        <f t="shared" si="13"/>
        <v>90.551441966612884</v>
      </c>
      <c r="G37" s="17">
        <f t="shared" si="13"/>
        <v>73.123136638568212</v>
      </c>
      <c r="H37" s="17">
        <f t="shared" si="13"/>
        <v>76.309917674120172</v>
      </c>
      <c r="I37" s="17">
        <f t="shared" si="13"/>
        <v>76.492479776735564</v>
      </c>
      <c r="J37" s="17">
        <f t="shared" si="13"/>
        <v>75.516741656371593</v>
      </c>
      <c r="K37" s="17">
        <f t="shared" si="13"/>
        <v>72.841506005907618</v>
      </c>
      <c r="L37" s="17">
        <f t="shared" si="13"/>
        <v>74.435695758820714</v>
      </c>
      <c r="M37" s="17">
        <f t="shared" si="13"/>
        <v>71.862235569298491</v>
      </c>
      <c r="N37" s="17">
        <f t="shared" si="13"/>
        <v>74.313838805315186</v>
      </c>
      <c r="O37" s="17">
        <f t="shared" si="13"/>
        <v>81.449633052319754</v>
      </c>
      <c r="P37" s="17">
        <f t="shared" si="13"/>
        <v>78.944068231923737</v>
      </c>
      <c r="Q37" s="17">
        <f t="shared" si="13"/>
        <v>82.818287662483471</v>
      </c>
      <c r="R37" s="17">
        <f t="shared" si="13"/>
        <v>87.930163920414429</v>
      </c>
      <c r="S37" s="17">
        <f t="shared" si="13"/>
        <v>87.883344967501856</v>
      </c>
      <c r="T37" s="17">
        <f t="shared" si="13"/>
        <v>86.847166426879497</v>
      </c>
      <c r="U37" s="17">
        <f t="shared" si="13"/>
        <v>86.3107563715986</v>
      </c>
      <c r="V37" s="17">
        <f t="shared" si="13"/>
        <v>100</v>
      </c>
      <c r="W37" s="17">
        <f>+IFERROR(W5/W15*100,"")</f>
        <v>102.18321859317572</v>
      </c>
      <c r="X37" s="17">
        <f>+IFERROR(X5/X15*100,"")</f>
        <v>109.51357986580889</v>
      </c>
      <c r="Y37" s="17">
        <f>+IFERROR(Y5/Y15*100,"")</f>
        <v>106.74297360345506</v>
      </c>
    </row>
    <row r="38" spans="1:25" x14ac:dyDescent="0.2">
      <c r="A38" s="10" t="s">
        <v>19</v>
      </c>
      <c r="B38" s="11"/>
      <c r="C38" s="14" t="s">
        <v>15</v>
      </c>
      <c r="D38" s="17">
        <f t="shared" si="13"/>
        <v>121.72625654879761</v>
      </c>
      <c r="E38" s="17">
        <f t="shared" si="13"/>
        <v>107.21183426538087</v>
      </c>
      <c r="F38" s="17">
        <f t="shared" si="13"/>
        <v>108.62149161251754</v>
      </c>
      <c r="G38" s="17">
        <f t="shared" si="13"/>
        <v>89.678866125183575</v>
      </c>
      <c r="H38" s="17">
        <f t="shared" si="13"/>
        <v>92.987343243230967</v>
      </c>
      <c r="I38" s="17">
        <f t="shared" si="13"/>
        <v>88.618884400022992</v>
      </c>
      <c r="J38" s="17">
        <f t="shared" si="13"/>
        <v>87.015660004627506</v>
      </c>
      <c r="K38" s="17">
        <f t="shared" si="13"/>
        <v>86.696305924927159</v>
      </c>
      <c r="L38" s="17">
        <f t="shared" si="13"/>
        <v>87.75594030601502</v>
      </c>
      <c r="M38" s="17">
        <f t="shared" si="13"/>
        <v>86.733622343587911</v>
      </c>
      <c r="N38" s="17">
        <f t="shared" si="13"/>
        <v>83.647937134189362</v>
      </c>
      <c r="O38" s="17">
        <f t="shared" si="13"/>
        <v>86.19859416632525</v>
      </c>
      <c r="P38" s="17">
        <f t="shared" si="13"/>
        <v>84.912017042622452</v>
      </c>
      <c r="Q38" s="17">
        <f t="shared" si="13"/>
        <v>88.642148130979791</v>
      </c>
      <c r="R38" s="17">
        <f t="shared" si="13"/>
        <v>90.148340649969782</v>
      </c>
      <c r="S38" s="17">
        <f t="shared" si="13"/>
        <v>90.302051039059862</v>
      </c>
      <c r="T38" s="17">
        <f t="shared" si="13"/>
        <v>88.614974780758246</v>
      </c>
      <c r="U38" s="17">
        <f t="shared" si="13"/>
        <v>84.953944077545742</v>
      </c>
      <c r="V38" s="17">
        <f t="shared" si="13"/>
        <v>100</v>
      </c>
      <c r="W38" s="17">
        <f t="shared" ref="W38:X41" si="14">+IFERROR(W6/W16*100,"")</f>
        <v>100.80890706657577</v>
      </c>
      <c r="X38" s="17">
        <f t="shared" si="14"/>
        <v>104.20813158886935</v>
      </c>
      <c r="Y38" s="17">
        <f t="shared" ref="Y38" si="15">+IFERROR(Y6/Y16*100,"")</f>
        <v>100.10760823314924</v>
      </c>
    </row>
    <row r="39" spans="1:25" x14ac:dyDescent="0.2">
      <c r="A39" s="5" t="s">
        <v>20</v>
      </c>
      <c r="B39" s="5"/>
      <c r="C39" s="7" t="s">
        <v>16</v>
      </c>
      <c r="D39" s="18">
        <f t="shared" si="13"/>
        <v>78.669560819159756</v>
      </c>
      <c r="E39" s="18">
        <f t="shared" si="13"/>
        <v>92.931737552883021</v>
      </c>
      <c r="F39" s="18">
        <f t="shared" si="13"/>
        <v>81.962374826837873</v>
      </c>
      <c r="G39" s="18">
        <f t="shared" si="13"/>
        <v>64.852275495776624</v>
      </c>
      <c r="H39" s="18">
        <f t="shared" si="13"/>
        <v>68.287732307721512</v>
      </c>
      <c r="I39" s="18">
        <f t="shared" si="13"/>
        <v>70.809318121077283</v>
      </c>
      <c r="J39" s="18">
        <f t="shared" si="13"/>
        <v>70.260114355969051</v>
      </c>
      <c r="K39" s="18">
        <f t="shared" si="13"/>
        <v>66.490325409106916</v>
      </c>
      <c r="L39" s="18">
        <f t="shared" si="13"/>
        <v>68.267438783378267</v>
      </c>
      <c r="M39" s="18">
        <f t="shared" si="13"/>
        <v>65.026155755719813</v>
      </c>
      <c r="N39" s="18">
        <f t="shared" si="13"/>
        <v>69.218552365129185</v>
      </c>
      <c r="O39" s="18">
        <f t="shared" si="13"/>
        <v>78.962840882438144</v>
      </c>
      <c r="P39" s="18">
        <f t="shared" si="13"/>
        <v>75.735367180411842</v>
      </c>
      <c r="Q39" s="18">
        <f t="shared" si="13"/>
        <v>79.780442275764258</v>
      </c>
      <c r="R39" s="18">
        <f t="shared" si="13"/>
        <v>86.76176826200809</v>
      </c>
      <c r="S39" s="18">
        <f t="shared" si="13"/>
        <v>86.657812005824155</v>
      </c>
      <c r="T39" s="18">
        <f t="shared" si="13"/>
        <v>85.996975205805199</v>
      </c>
      <c r="U39" s="18">
        <f t="shared" si="13"/>
        <v>87.015325120580542</v>
      </c>
      <c r="V39" s="18">
        <f t="shared" si="13"/>
        <v>100</v>
      </c>
      <c r="W39" s="18">
        <f t="shared" si="14"/>
        <v>102.9026665516821</v>
      </c>
      <c r="X39" s="18">
        <f t="shared" si="14"/>
        <v>112.40498916939703</v>
      </c>
      <c r="Y39" s="18">
        <f t="shared" ref="Y39" si="16">+IFERROR(Y7/Y17*100,"")</f>
        <v>110.38470105203351</v>
      </c>
    </row>
    <row r="40" spans="1:25" x14ac:dyDescent="0.2">
      <c r="A40" s="10" t="s">
        <v>21</v>
      </c>
      <c r="B40" s="11"/>
      <c r="C40" s="14" t="s">
        <v>17</v>
      </c>
      <c r="D40" s="17">
        <f t="shared" si="13"/>
        <v>196.57608516296801</v>
      </c>
      <c r="E40" s="17">
        <f t="shared" si="13"/>
        <v>186.58367561380118</v>
      </c>
      <c r="F40" s="17">
        <f t="shared" si="13"/>
        <v>152.63469792935922</v>
      </c>
      <c r="G40" s="17">
        <f t="shared" si="13"/>
        <v>86.124719843161841</v>
      </c>
      <c r="H40" s="17">
        <f t="shared" si="13"/>
        <v>79.933619979676308</v>
      </c>
      <c r="I40" s="17">
        <f t="shared" si="13"/>
        <v>82.178425174512071</v>
      </c>
      <c r="J40" s="17">
        <f t="shared" si="13"/>
        <v>84.495958655777301</v>
      </c>
      <c r="K40" s="17">
        <f t="shared" si="13"/>
        <v>77.372202094872051</v>
      </c>
      <c r="L40" s="17">
        <f t="shared" si="13"/>
        <v>83.573853369235948</v>
      </c>
      <c r="M40" s="17">
        <f t="shared" si="13"/>
        <v>83.819602063255999</v>
      </c>
      <c r="N40" s="17">
        <f t="shared" si="13"/>
        <v>84.217512125598475</v>
      </c>
      <c r="O40" s="17">
        <f t="shared" si="13"/>
        <v>83.638858302550204</v>
      </c>
      <c r="P40" s="17">
        <f t="shared" si="13"/>
        <v>83.078369700021966</v>
      </c>
      <c r="Q40" s="17">
        <f t="shared" si="13"/>
        <v>86.590285162255284</v>
      </c>
      <c r="R40" s="17">
        <f t="shared" si="13"/>
        <v>90.382314557833226</v>
      </c>
      <c r="S40" s="17">
        <f t="shared" si="13"/>
        <v>91.277220493667173</v>
      </c>
      <c r="T40" s="17">
        <f t="shared" si="13"/>
        <v>89.40738587444848</v>
      </c>
      <c r="U40" s="17">
        <f t="shared" si="13"/>
        <v>91.793585204912915</v>
      </c>
      <c r="V40" s="17">
        <f t="shared" si="13"/>
        <v>100</v>
      </c>
      <c r="W40" s="17">
        <f t="shared" si="14"/>
        <v>101.91301249359729</v>
      </c>
      <c r="X40" s="17">
        <f t="shared" si="14"/>
        <v>131.52445442907148</v>
      </c>
      <c r="Y40" s="17">
        <f t="shared" ref="Y40" si="17">+IFERROR(Y8/Y18*100,"")</f>
        <v>115.03447765816868</v>
      </c>
    </row>
    <row r="41" spans="1:25" x14ac:dyDescent="0.2">
      <c r="A41" s="12" t="s">
        <v>22</v>
      </c>
      <c r="B41" s="12"/>
      <c r="C41" s="9" t="s">
        <v>13</v>
      </c>
      <c r="D41" s="19">
        <f t="shared" si="13"/>
        <v>89.519843067946226</v>
      </c>
      <c r="E41" s="19">
        <f t="shared" si="13"/>
        <v>98.776498830396449</v>
      </c>
      <c r="F41" s="19">
        <f t="shared" si="13"/>
        <v>86.506195553889242</v>
      </c>
      <c r="G41" s="19">
        <f t="shared" si="13"/>
        <v>66.6683185053855</v>
      </c>
      <c r="H41" s="19">
        <f t="shared" si="13"/>
        <v>69.176405629218934</v>
      </c>
      <c r="I41" s="19">
        <f t="shared" si="13"/>
        <v>71.510682656771678</v>
      </c>
      <c r="J41" s="19">
        <f t="shared" si="13"/>
        <v>71.102847663254821</v>
      </c>
      <c r="K41" s="19">
        <f t="shared" si="13"/>
        <v>67.205845542671796</v>
      </c>
      <c r="L41" s="19">
        <f t="shared" si="13"/>
        <v>69.298912892198373</v>
      </c>
      <c r="M41" s="19">
        <f t="shared" si="13"/>
        <v>66.35829244525867</v>
      </c>
      <c r="N41" s="19">
        <f t="shared" si="13"/>
        <v>70.333330535767345</v>
      </c>
      <c r="O41" s="19">
        <f t="shared" si="13"/>
        <v>79.309785499029843</v>
      </c>
      <c r="P41" s="19">
        <f t="shared" si="13"/>
        <v>76.27602140556877</v>
      </c>
      <c r="Q41" s="19">
        <f t="shared" si="13"/>
        <v>80.25382777280042</v>
      </c>
      <c r="R41" s="19">
        <f t="shared" si="13"/>
        <v>87.037621226292458</v>
      </c>
      <c r="S41" s="19">
        <f t="shared" si="13"/>
        <v>87.013928577217257</v>
      </c>
      <c r="T41" s="19">
        <f t="shared" si="13"/>
        <v>86.20271926214744</v>
      </c>
      <c r="U41" s="19">
        <f t="shared" si="13"/>
        <v>87.321248998450145</v>
      </c>
      <c r="V41" s="19">
        <f t="shared" si="13"/>
        <v>100</v>
      </c>
      <c r="W41" s="19">
        <f t="shared" si="14"/>
        <v>102.84072773699329</v>
      </c>
      <c r="X41" s="19">
        <f t="shared" si="14"/>
        <v>113.53217414743382</v>
      </c>
      <c r="Y41" s="19">
        <f t="shared" ref="Y41" si="18">+IFERROR(Y9/Y19*100,"")</f>
        <v>110.65803762699014</v>
      </c>
    </row>
    <row r="42" spans="1:25" x14ac:dyDescent="0.2">
      <c r="A42" s="10"/>
      <c r="B42" s="11"/>
      <c r="C42" s="14" t="s">
        <v>25</v>
      </c>
      <c r="D42" s="3"/>
      <c r="E42" s="3"/>
      <c r="F42" s="3"/>
      <c r="G42" s="3"/>
      <c r="H42" s="3"/>
      <c r="I42" s="3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5" spans="1:25" ht="26.25" customHeight="1" x14ac:dyDescent="0.2">
      <c r="A45" s="132" t="s">
        <v>28</v>
      </c>
      <c r="B45" s="132"/>
      <c r="C45" s="132"/>
    </row>
    <row r="47" spans="1:25" x14ac:dyDescent="0.2">
      <c r="A47" s="5" t="s">
        <v>0</v>
      </c>
      <c r="B47" s="6" t="s">
        <v>1</v>
      </c>
      <c r="C47" s="13" t="s">
        <v>2</v>
      </c>
      <c r="D47" s="1">
        <v>1997</v>
      </c>
      <c r="E47" s="1">
        <f>+D47+1</f>
        <v>1998</v>
      </c>
      <c r="F47" s="1">
        <f>+E47+1</f>
        <v>1999</v>
      </c>
      <c r="G47" s="1">
        <f t="shared" ref="G47:Y47" si="19">+F47+1</f>
        <v>2000</v>
      </c>
      <c r="H47" s="1">
        <f t="shared" si="19"/>
        <v>2001</v>
      </c>
      <c r="I47" s="1">
        <f t="shared" si="19"/>
        <v>2002</v>
      </c>
      <c r="J47" s="1">
        <f t="shared" si="19"/>
        <v>2003</v>
      </c>
      <c r="K47" s="1">
        <f t="shared" si="19"/>
        <v>2004</v>
      </c>
      <c r="L47" s="1">
        <f t="shared" si="19"/>
        <v>2005</v>
      </c>
      <c r="M47" s="1">
        <f t="shared" si="19"/>
        <v>2006</v>
      </c>
      <c r="N47" s="1">
        <f t="shared" si="19"/>
        <v>2007</v>
      </c>
      <c r="O47" s="1">
        <f t="shared" si="19"/>
        <v>2008</v>
      </c>
      <c r="P47" s="1">
        <f t="shared" si="19"/>
        <v>2009</v>
      </c>
      <c r="Q47" s="1">
        <f t="shared" si="19"/>
        <v>2010</v>
      </c>
      <c r="R47" s="1">
        <f t="shared" si="19"/>
        <v>2011</v>
      </c>
      <c r="S47" s="1">
        <f t="shared" si="19"/>
        <v>2012</v>
      </c>
      <c r="T47" s="1">
        <f t="shared" si="19"/>
        <v>2013</v>
      </c>
      <c r="U47" s="1">
        <f t="shared" si="19"/>
        <v>2014</v>
      </c>
      <c r="V47" s="1">
        <f t="shared" si="19"/>
        <v>2015</v>
      </c>
      <c r="W47" s="1">
        <f t="shared" si="19"/>
        <v>2016</v>
      </c>
      <c r="X47" s="1">
        <f t="shared" si="19"/>
        <v>2017</v>
      </c>
      <c r="Y47" s="1">
        <f t="shared" si="19"/>
        <v>2018</v>
      </c>
    </row>
    <row r="48" spans="1:25" x14ac:dyDescent="0.2">
      <c r="A48" s="8" t="s">
        <v>18</v>
      </c>
      <c r="B48" s="15"/>
      <c r="C48" s="13" t="s">
        <v>14</v>
      </c>
      <c r="D48" s="17" t="str">
        <f t="shared" ref="D48" si="20">+IFERROR(D16/D26*100,"")</f>
        <v/>
      </c>
      <c r="E48" s="17">
        <f t="shared" ref="E48:V52" si="21">IFERROR((E37/D37-1)*100,"")</f>
        <v>4.0835102932722744</v>
      </c>
      <c r="F48" s="17">
        <f t="shared" si="21"/>
        <v>-7.3333683406080592</v>
      </c>
      <c r="G48" s="17">
        <f t="shared" si="21"/>
        <v>-19.246855654127128</v>
      </c>
      <c r="H48" s="17">
        <f t="shared" si="21"/>
        <v>4.3581022123045932</v>
      </c>
      <c r="I48" s="17">
        <f t="shared" si="21"/>
        <v>0.23923771402167837</v>
      </c>
      <c r="J48" s="17">
        <f t="shared" si="21"/>
        <v>-1.2756000631852116</v>
      </c>
      <c r="K48" s="17">
        <f t="shared" si="21"/>
        <v>-3.5425729338763867</v>
      </c>
      <c r="L48" s="17">
        <f t="shared" si="21"/>
        <v>2.1885733015786446</v>
      </c>
      <c r="M48" s="17">
        <f t="shared" si="21"/>
        <v>-3.4572931216502623</v>
      </c>
      <c r="N48" s="17">
        <f t="shared" si="21"/>
        <v>3.4115321024942968</v>
      </c>
      <c r="O48" s="17">
        <f t="shared" si="21"/>
        <v>9.6022414690468025</v>
      </c>
      <c r="P48" s="17">
        <f t="shared" si="21"/>
        <v>-3.0762137611922036</v>
      </c>
      <c r="Q48" s="17">
        <f t="shared" si="21"/>
        <v>4.9075497593789486</v>
      </c>
      <c r="R48" s="17">
        <f t="shared" si="21"/>
        <v>6.1724003263190275</v>
      </c>
      <c r="S48" s="17">
        <f t="shared" si="21"/>
        <v>-5.3245610863350556E-2</v>
      </c>
      <c r="T48" s="17">
        <f t="shared" si="21"/>
        <v>-1.1790385777936896</v>
      </c>
      <c r="U48" s="17">
        <f t="shared" si="21"/>
        <v>-0.61764830949611049</v>
      </c>
      <c r="V48" s="17">
        <f t="shared" si="21"/>
        <v>15.860414395471544</v>
      </c>
      <c r="W48" s="17">
        <f>IFERROR((W37/V37-1)*100,"")</f>
        <v>2.1832185931757175</v>
      </c>
      <c r="X48" s="17">
        <f>IFERROR((X37/W37-1)*100,"")</f>
        <v>7.1737427862961445</v>
      </c>
      <c r="Y48" s="17">
        <f>IFERROR((Y37/X37-1)*100,"")</f>
        <v>-2.5299202763244155</v>
      </c>
    </row>
    <row r="49" spans="1:25" x14ac:dyDescent="0.2">
      <c r="A49" s="10" t="s">
        <v>19</v>
      </c>
      <c r="B49" s="11"/>
      <c r="C49" s="14" t="s">
        <v>15</v>
      </c>
      <c r="D49" s="17" t="str">
        <f t="shared" ref="D49" si="22">+IFERROR(D17/D27*100,"")</f>
        <v/>
      </c>
      <c r="E49" s="17">
        <f t="shared" si="21"/>
        <v>-11.92382210291515</v>
      </c>
      <c r="F49" s="17">
        <f t="shared" si="21"/>
        <v>1.3148337184935688</v>
      </c>
      <c r="G49" s="17">
        <f t="shared" si="21"/>
        <v>-17.439113757438975</v>
      </c>
      <c r="H49" s="17">
        <f t="shared" si="21"/>
        <v>3.6892494976788148</v>
      </c>
      <c r="I49" s="17">
        <f t="shared" si="21"/>
        <v>-4.6979069310338346</v>
      </c>
      <c r="J49" s="17">
        <f t="shared" si="21"/>
        <v>-1.8091227465227178</v>
      </c>
      <c r="K49" s="17">
        <f t="shared" si="21"/>
        <v>-0.36700759344164835</v>
      </c>
      <c r="L49" s="17">
        <f t="shared" si="21"/>
        <v>1.2222370604872523</v>
      </c>
      <c r="M49" s="17">
        <f t="shared" si="21"/>
        <v>-1.164955852404026</v>
      </c>
      <c r="N49" s="17">
        <f t="shared" si="21"/>
        <v>-3.5576574873984468</v>
      </c>
      <c r="O49" s="17">
        <f t="shared" si="21"/>
        <v>3.0492766701993856</v>
      </c>
      <c r="P49" s="17">
        <f t="shared" si="21"/>
        <v>-1.492573209744319</v>
      </c>
      <c r="Q49" s="17">
        <f t="shared" si="21"/>
        <v>4.3929366163625083</v>
      </c>
      <c r="R49" s="17">
        <f t="shared" si="21"/>
        <v>1.6991832336513468</v>
      </c>
      <c r="S49" s="17">
        <f t="shared" si="21"/>
        <v>0.17050828443632149</v>
      </c>
      <c r="T49" s="17">
        <f t="shared" si="21"/>
        <v>-1.8682590693005152</v>
      </c>
      <c r="U49" s="17">
        <f t="shared" si="21"/>
        <v>-4.1313905604219103</v>
      </c>
      <c r="V49" s="17">
        <f t="shared" si="21"/>
        <v>17.710838602996759</v>
      </c>
      <c r="W49" s="17">
        <f t="shared" ref="W49:Y52" si="23">IFERROR((W38/V38-1)*100,"")</f>
        <v>0.80890706657577027</v>
      </c>
      <c r="X49" s="17">
        <f t="shared" si="23"/>
        <v>3.3719485918527692</v>
      </c>
      <c r="Y49" s="17">
        <f t="shared" si="23"/>
        <v>-3.934936068039141</v>
      </c>
    </row>
    <row r="50" spans="1:25" x14ac:dyDescent="0.2">
      <c r="A50" s="5" t="s">
        <v>20</v>
      </c>
      <c r="B50" s="5"/>
      <c r="C50" s="7" t="s">
        <v>16</v>
      </c>
      <c r="D50" s="18" t="str">
        <f t="shared" ref="D50" si="24">+IFERROR(D18/D28*100,"")</f>
        <v/>
      </c>
      <c r="E50" s="17">
        <f t="shared" si="21"/>
        <v>18.129218703162952</v>
      </c>
      <c r="F50" s="17">
        <f t="shared" si="21"/>
        <v>-11.803677640055966</v>
      </c>
      <c r="G50" s="17">
        <f t="shared" si="21"/>
        <v>-20.87555340753584</v>
      </c>
      <c r="H50" s="17">
        <f t="shared" si="21"/>
        <v>5.2973573952214137</v>
      </c>
      <c r="I50" s="17">
        <f t="shared" si="21"/>
        <v>3.6925897641363781</v>
      </c>
      <c r="J50" s="17">
        <f t="shared" si="21"/>
        <v>-0.77560945322074915</v>
      </c>
      <c r="K50" s="17">
        <f t="shared" si="21"/>
        <v>-5.3654751083419878</v>
      </c>
      <c r="L50" s="17">
        <f t="shared" si="21"/>
        <v>2.6727397758049554</v>
      </c>
      <c r="M50" s="17">
        <f t="shared" si="21"/>
        <v>-4.747919484636709</v>
      </c>
      <c r="N50" s="17">
        <f t="shared" si="21"/>
        <v>6.4472465897549291</v>
      </c>
      <c r="O50" s="17">
        <f t="shared" si="21"/>
        <v>14.077567623644672</v>
      </c>
      <c r="P50" s="17">
        <f t="shared" si="21"/>
        <v>-4.0873323020779395</v>
      </c>
      <c r="Q50" s="17">
        <f t="shared" si="21"/>
        <v>5.3410648762242108</v>
      </c>
      <c r="R50" s="17">
        <f t="shared" si="21"/>
        <v>8.7506734571771503</v>
      </c>
      <c r="S50" s="17">
        <f t="shared" si="21"/>
        <v>-0.11981804689595865</v>
      </c>
      <c r="T50" s="17">
        <f t="shared" si="21"/>
        <v>-0.76258191237801309</v>
      </c>
      <c r="U50" s="17">
        <f t="shared" si="21"/>
        <v>1.1841694575166928</v>
      </c>
      <c r="V50" s="17">
        <f t="shared" si="21"/>
        <v>14.922285081881936</v>
      </c>
      <c r="W50" s="17">
        <f t="shared" si="23"/>
        <v>2.9026665516820982</v>
      </c>
      <c r="X50" s="17">
        <f t="shared" si="23"/>
        <v>9.2342821970919928</v>
      </c>
      <c r="Y50" s="17">
        <f t="shared" si="23"/>
        <v>-1.7973295778881293</v>
      </c>
    </row>
    <row r="51" spans="1:25" x14ac:dyDescent="0.2">
      <c r="A51" s="10" t="s">
        <v>21</v>
      </c>
      <c r="B51" s="11"/>
      <c r="C51" s="14" t="s">
        <v>17</v>
      </c>
      <c r="D51" s="17" t="str">
        <f t="shared" ref="D51" si="25">+IFERROR(D19/D29*100,"")</f>
        <v/>
      </c>
      <c r="E51" s="17">
        <f t="shared" si="21"/>
        <v>-5.0832274642578223</v>
      </c>
      <c r="F51" s="17">
        <f t="shared" si="21"/>
        <v>-18.195041754194506</v>
      </c>
      <c r="G51" s="17">
        <f t="shared" si="21"/>
        <v>-43.574612449509232</v>
      </c>
      <c r="H51" s="17">
        <f t="shared" si="21"/>
        <v>-7.1885283049511139</v>
      </c>
      <c r="I51" s="17">
        <f t="shared" si="21"/>
        <v>2.8083367116446434</v>
      </c>
      <c r="J51" s="17">
        <f t="shared" si="21"/>
        <v>2.820123987949108</v>
      </c>
      <c r="K51" s="17">
        <f t="shared" si="21"/>
        <v>-8.4308843573528414</v>
      </c>
      <c r="L51" s="17">
        <f t="shared" si="21"/>
        <v>8.0153480273956532</v>
      </c>
      <c r="M51" s="17">
        <f t="shared" si="21"/>
        <v>0.29404973459141726</v>
      </c>
      <c r="N51" s="17">
        <f t="shared" si="21"/>
        <v>0.4747219654445356</v>
      </c>
      <c r="O51" s="17">
        <f t="shared" si="21"/>
        <v>-0.68709441592775811</v>
      </c>
      <c r="P51" s="17">
        <f t="shared" si="21"/>
        <v>-0.67012942776043527</v>
      </c>
      <c r="Q51" s="17">
        <f t="shared" si="21"/>
        <v>4.227232039957074</v>
      </c>
      <c r="R51" s="17">
        <f t="shared" si="21"/>
        <v>4.3792781008543002</v>
      </c>
      <c r="S51" s="17">
        <f t="shared" si="21"/>
        <v>0.99013389977009592</v>
      </c>
      <c r="T51" s="17">
        <f t="shared" si="21"/>
        <v>-2.0485227410582896</v>
      </c>
      <c r="U51" s="17">
        <f t="shared" si="21"/>
        <v>2.6689062733757707</v>
      </c>
      <c r="V51" s="17">
        <f t="shared" si="21"/>
        <v>8.9400743818510939</v>
      </c>
      <c r="W51" s="17">
        <f t="shared" si="23"/>
        <v>1.9130124935972992</v>
      </c>
      <c r="X51" s="17">
        <f t="shared" si="23"/>
        <v>29.055604589585204</v>
      </c>
      <c r="Y51" s="17">
        <f t="shared" si="23"/>
        <v>-12.537574736563927</v>
      </c>
    </row>
    <row r="52" spans="1:25" x14ac:dyDescent="0.2">
      <c r="A52" s="12" t="s">
        <v>22</v>
      </c>
      <c r="B52" s="12"/>
      <c r="C52" s="9" t="s">
        <v>13</v>
      </c>
      <c r="D52" s="19" t="str">
        <f t="shared" ref="D52" si="26">+IFERROR(D20/D30*100,"")</f>
        <v/>
      </c>
      <c r="E52" s="17">
        <f t="shared" si="21"/>
        <v>10.340339577477087</v>
      </c>
      <c r="F52" s="17">
        <f t="shared" si="21"/>
        <v>-12.422290141682236</v>
      </c>
      <c r="G52" s="17">
        <f t="shared" si="21"/>
        <v>-22.932319380691858</v>
      </c>
      <c r="H52" s="17">
        <f t="shared" si="21"/>
        <v>3.7620374715627847</v>
      </c>
      <c r="I52" s="17">
        <f t="shared" si="21"/>
        <v>3.3743832254949924</v>
      </c>
      <c r="J52" s="17">
        <f t="shared" si="21"/>
        <v>-0.57031338307079738</v>
      </c>
      <c r="K52" s="17">
        <f t="shared" si="21"/>
        <v>-5.4807961265339822</v>
      </c>
      <c r="L52" s="17">
        <f t="shared" si="21"/>
        <v>3.1144126416765339</v>
      </c>
      <c r="M52" s="17">
        <f t="shared" si="21"/>
        <v>-4.2433861141720097</v>
      </c>
      <c r="N52" s="17">
        <f t="shared" si="21"/>
        <v>5.9902657889936206</v>
      </c>
      <c r="O52" s="17">
        <f t="shared" si="21"/>
        <v>12.76273268290289</v>
      </c>
      <c r="P52" s="17">
        <f t="shared" si="21"/>
        <v>-3.825207790403351</v>
      </c>
      <c r="Q52" s="17">
        <f t="shared" si="21"/>
        <v>5.2150155369027118</v>
      </c>
      <c r="R52" s="17">
        <f t="shared" si="21"/>
        <v>8.4529219873437533</v>
      </c>
      <c r="S52" s="17">
        <f t="shared" si="21"/>
        <v>-2.7221158783286015E-2</v>
      </c>
      <c r="T52" s="17">
        <f t="shared" si="21"/>
        <v>-0.9322752441293769</v>
      </c>
      <c r="U52" s="17">
        <f t="shared" si="21"/>
        <v>1.2975573692764808</v>
      </c>
      <c r="V52" s="17">
        <f t="shared" si="21"/>
        <v>14.519662907907893</v>
      </c>
      <c r="W52" s="17">
        <f t="shared" si="23"/>
        <v>2.8407277369932871</v>
      </c>
      <c r="X52" s="17">
        <f t="shared" si="23"/>
        <v>10.396120919897633</v>
      </c>
      <c r="Y52" s="17">
        <f t="shared" si="23"/>
        <v>-2.531561244226066</v>
      </c>
    </row>
    <row r="53" spans="1:25" x14ac:dyDescent="0.2">
      <c r="A53" s="10"/>
      <c r="B53" s="11"/>
      <c r="C53" s="14" t="s">
        <v>25</v>
      </c>
      <c r="D53" s="3"/>
      <c r="E53" s="3"/>
      <c r="F53" s="3"/>
      <c r="G53" s="3"/>
      <c r="H53" s="3"/>
      <c r="I53" s="3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</sheetData>
  <mergeCells count="5">
    <mergeCell ref="A2:C2"/>
    <mergeCell ref="A12:C12"/>
    <mergeCell ref="A23:C23"/>
    <mergeCell ref="A34:C34"/>
    <mergeCell ref="A45:C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51"/>
  <sheetViews>
    <sheetView zoomScaleNormal="100" workbookViewId="0">
      <pane xSplit="3" ySplit="4" topLeftCell="Q38" activePane="bottomRight" state="frozen"/>
      <selection pane="topRight" activeCell="D1" sqref="D1"/>
      <selection pane="bottomLeft" activeCell="A5" sqref="A5"/>
      <selection pane="bottomRight" activeCell="Y42" sqref="Y42"/>
    </sheetView>
  </sheetViews>
  <sheetFormatPr defaultColWidth="8.85546875" defaultRowHeight="12.75" x14ac:dyDescent="0.2"/>
  <cols>
    <col min="1" max="1" width="8.140625" customWidth="1"/>
    <col min="3" max="3" width="42.42578125" bestFit="1" customWidth="1"/>
    <col min="4" max="16" width="0" hidden="1" customWidth="1"/>
  </cols>
  <sheetData>
    <row r="2" spans="1:25" ht="26.25" customHeight="1" x14ac:dyDescent="0.2">
      <c r="A2" s="132" t="s">
        <v>29</v>
      </c>
      <c r="B2" s="132"/>
      <c r="C2" s="132"/>
    </row>
    <row r="4" spans="1:25" x14ac:dyDescent="0.2">
      <c r="A4" s="5" t="s">
        <v>0</v>
      </c>
      <c r="B4" s="6" t="s">
        <v>1</v>
      </c>
      <c r="C4" s="13" t="s">
        <v>2</v>
      </c>
      <c r="D4" s="1">
        <v>1997</v>
      </c>
      <c r="E4" s="1">
        <f>+D4+1</f>
        <v>1998</v>
      </c>
      <c r="F4" s="1">
        <f>+E4+1</f>
        <v>1999</v>
      </c>
      <c r="G4" s="1">
        <f t="shared" ref="G4:Y4" si="0">+F4+1</f>
        <v>2000</v>
      </c>
      <c r="H4" s="1">
        <f t="shared" si="0"/>
        <v>2001</v>
      </c>
      <c r="I4" s="1">
        <f t="shared" si="0"/>
        <v>2002</v>
      </c>
      <c r="J4" s="1">
        <f t="shared" si="0"/>
        <v>2003</v>
      </c>
      <c r="K4" s="1">
        <f t="shared" si="0"/>
        <v>2004</v>
      </c>
      <c r="L4" s="1">
        <f t="shared" si="0"/>
        <v>2005</v>
      </c>
      <c r="M4" s="1">
        <f t="shared" si="0"/>
        <v>2006</v>
      </c>
      <c r="N4" s="1">
        <f t="shared" si="0"/>
        <v>2007</v>
      </c>
      <c r="O4" s="1">
        <f t="shared" si="0"/>
        <v>2008</v>
      </c>
      <c r="P4" s="1">
        <f t="shared" si="0"/>
        <v>2009</v>
      </c>
      <c r="Q4" s="1">
        <f t="shared" si="0"/>
        <v>2010</v>
      </c>
      <c r="R4" s="1">
        <f t="shared" si="0"/>
        <v>2011</v>
      </c>
      <c r="S4" s="1">
        <f t="shared" si="0"/>
        <v>2012</v>
      </c>
      <c r="T4" s="1">
        <f t="shared" si="0"/>
        <v>2013</v>
      </c>
      <c r="U4" s="1">
        <f t="shared" si="0"/>
        <v>2014</v>
      </c>
      <c r="V4" s="1">
        <f t="shared" si="0"/>
        <v>2015</v>
      </c>
      <c r="W4" s="1">
        <f t="shared" si="0"/>
        <v>2016</v>
      </c>
      <c r="X4" s="1">
        <f t="shared" si="0"/>
        <v>2017</v>
      </c>
      <c r="Y4" s="1">
        <f t="shared" si="0"/>
        <v>2018</v>
      </c>
    </row>
    <row r="5" spans="1:25" x14ac:dyDescent="0.2">
      <c r="A5" s="12" t="s">
        <v>30</v>
      </c>
      <c r="B5" s="12"/>
      <c r="C5" s="9" t="s">
        <v>3</v>
      </c>
      <c r="D5" s="4">
        <f t="shared" ref="D5:T5" si="1">SUM(D6:D8)</f>
        <v>430919.60609348753</v>
      </c>
      <c r="E5" s="4">
        <f t="shared" si="1"/>
        <v>365000.87206550437</v>
      </c>
      <c r="F5" s="4">
        <f t="shared" si="1"/>
        <v>394159.48506230151</v>
      </c>
      <c r="G5" s="4">
        <f t="shared" si="1"/>
        <v>295977.71074723353</v>
      </c>
      <c r="H5" s="4">
        <f t="shared" si="1"/>
        <v>328010.78469553025</v>
      </c>
      <c r="I5" s="4">
        <f t="shared" si="1"/>
        <v>301687.21022751241</v>
      </c>
      <c r="J5" s="4">
        <f t="shared" si="1"/>
        <v>277770.75449937151</v>
      </c>
      <c r="K5" s="4">
        <f t="shared" si="1"/>
        <v>295837.80251225497</v>
      </c>
      <c r="L5" s="4">
        <f t="shared" si="1"/>
        <v>338696.3599831551</v>
      </c>
      <c r="M5" s="4">
        <f t="shared" si="1"/>
        <v>357911.96005426976</v>
      </c>
      <c r="N5" s="4">
        <f t="shared" si="1"/>
        <v>359520.51955496537</v>
      </c>
      <c r="O5" s="4">
        <f t="shared" si="1"/>
        <v>443018.58520165074</v>
      </c>
      <c r="P5" s="4">
        <f t="shared" si="1"/>
        <v>431091.51038184069</v>
      </c>
      <c r="Q5" s="4">
        <f t="shared" si="1"/>
        <v>459311.20568512386</v>
      </c>
      <c r="R5" s="4">
        <f t="shared" si="1"/>
        <v>513510.92000364402</v>
      </c>
      <c r="S5" s="4">
        <f t="shared" si="1"/>
        <v>517247.21599341324</v>
      </c>
      <c r="T5" s="4">
        <f t="shared" si="1"/>
        <v>516822.97956010734</v>
      </c>
      <c r="U5" s="4">
        <f>SUM(U6:U8)</f>
        <v>523214.80572738353</v>
      </c>
      <c r="V5" s="4">
        <f>SUM(V6:V8)</f>
        <v>608420</v>
      </c>
      <c r="W5" s="4">
        <f>SUM(W6:W8)</f>
        <v>653874</v>
      </c>
      <c r="X5" s="4">
        <f>SUM(X6:X8)</f>
        <v>731702</v>
      </c>
      <c r="Y5" s="4">
        <f>SUM(Y6:Y8)</f>
        <v>732879</v>
      </c>
    </row>
    <row r="6" spans="1:25" x14ac:dyDescent="0.2">
      <c r="A6" s="10" t="s">
        <v>31</v>
      </c>
      <c r="B6" s="11"/>
      <c r="C6" s="14" t="s">
        <v>4</v>
      </c>
      <c r="D6" s="3">
        <f>+[4]Tpub_Demande!D9</f>
        <v>389611.22244589747</v>
      </c>
      <c r="E6" s="3">
        <f>+[4]Tpub_Demande!E9</f>
        <v>326304.4317322789</v>
      </c>
      <c r="F6" s="3">
        <f>+[4]Tpub_Demande!F9</f>
        <v>346430.22826252191</v>
      </c>
      <c r="G6" s="3">
        <f>+[4]Tpub_Demande!G9</f>
        <v>248845.38381572757</v>
      </c>
      <c r="H6" s="3">
        <f>+[4]Tpub_Demande!H9</f>
        <v>279051.32039046538</v>
      </c>
      <c r="I6" s="3">
        <f>+[4]Tpub_Demande!I9</f>
        <v>253348.43947698129</v>
      </c>
      <c r="J6" s="3">
        <f>+[4]Tpub_Demande!J9</f>
        <v>227170.74893171783</v>
      </c>
      <c r="K6" s="3">
        <f>+[4]Tpub_Demande!K9</f>
        <v>248795.96679447824</v>
      </c>
      <c r="L6" s="3">
        <f>+[4]Tpub_Demande!L9</f>
        <v>285553.83185822761</v>
      </c>
      <c r="M6" s="3">
        <f>+[4]Tpub_Demande!M9</f>
        <v>305004.52453437663</v>
      </c>
      <c r="N6" s="3">
        <f>+[4]Tpub_Demande!N9</f>
        <v>300417.34016907442</v>
      </c>
      <c r="O6" s="3">
        <f>+[4]Tpub_Demande!O9</f>
        <v>382513.36051448504</v>
      </c>
      <c r="P6" s="3">
        <f>+[4]Tpub_Demande!P9</f>
        <v>360100.45847835497</v>
      </c>
      <c r="Q6" s="3">
        <f>+[4]Tpub_Demande!Q9</f>
        <v>383103.39091506903</v>
      </c>
      <c r="R6" s="3">
        <f>+[4]Tpub_Demande!R9</f>
        <v>427162.35632747953</v>
      </c>
      <c r="S6" s="3">
        <f>+[4]Tpub_Demande!S9</f>
        <v>435142.69880623766</v>
      </c>
      <c r="T6" s="3">
        <f>+[4]Tpub_Demande!T9</f>
        <v>434037.07072512899</v>
      </c>
      <c r="U6" s="3">
        <f>+[4]Tpub_Demande!U9</f>
        <v>425568.77562841971</v>
      </c>
      <c r="V6" s="3">
        <f>+[7]EreCrt!E3884</f>
        <v>496428</v>
      </c>
      <c r="W6" s="3">
        <f>+[7]EreCrt!F3884</f>
        <v>532084</v>
      </c>
      <c r="X6" s="3">
        <f>+[7]EreCrt!G3884</f>
        <v>588913</v>
      </c>
      <c r="Y6" s="3">
        <f>+[7]EreCrt!H3884</f>
        <v>589202</v>
      </c>
    </row>
    <row r="7" spans="1:25" x14ac:dyDescent="0.2">
      <c r="A7" s="10" t="s">
        <v>32</v>
      </c>
      <c r="B7" s="11"/>
      <c r="C7" s="14" t="s">
        <v>5</v>
      </c>
      <c r="D7" s="3">
        <f>+[4]Tpub_Demande!D12</f>
        <v>38169.833885086155</v>
      </c>
      <c r="E7" s="3">
        <f>+[4]Tpub_Demande!E12</f>
        <v>35758.966301957145</v>
      </c>
      <c r="F7" s="3">
        <f>+[4]Tpub_Demande!F12</f>
        <v>44067.027918546082</v>
      </c>
      <c r="G7" s="3">
        <f>+[4]Tpub_Demande!G12</f>
        <v>43523.078072910706</v>
      </c>
      <c r="H7" s="3">
        <f>+[4]Tpub_Demande!H12</f>
        <v>45230.263823851557</v>
      </c>
      <c r="I7" s="3">
        <f>+[4]Tpub_Demande!I12</f>
        <v>44665.452105480508</v>
      </c>
      <c r="J7" s="3">
        <f>+[4]Tpub_Demande!J12</f>
        <v>46732.754240651462</v>
      </c>
      <c r="K7" s="3">
        <f>+[4]Tpub_Demande!K12</f>
        <v>43481.953761821598</v>
      </c>
      <c r="L7" s="3">
        <f>+[4]Tpub_Demande!L12</f>
        <v>49115.053566504313</v>
      </c>
      <c r="M7" s="3">
        <f>+[4]Tpub_Demande!M12</f>
        <v>48914.593610149786</v>
      </c>
      <c r="N7" s="3">
        <f>+[4]Tpub_Demande!N12</f>
        <v>54625.681726110197</v>
      </c>
      <c r="O7" s="3">
        <f>+[4]Tpub_Demande!O12</f>
        <v>55992.820919611535</v>
      </c>
      <c r="P7" s="3">
        <f>+[4]Tpub_Demande!P12</f>
        <v>65636.609800511564</v>
      </c>
      <c r="Q7" s="3">
        <f>+[4]Tpub_Demande!Q12</f>
        <v>70458.108412005051</v>
      </c>
      <c r="R7" s="3">
        <f>+[4]Tpub_Demande!R12</f>
        <v>79834.633268153993</v>
      </c>
      <c r="S7" s="3">
        <f>+[4]Tpub_Demande!S12</f>
        <v>75943.449790377679</v>
      </c>
      <c r="T7" s="3">
        <f>+[4]Tpub_Demande!T12</f>
        <v>76571.946453406737</v>
      </c>
      <c r="U7" s="3">
        <f>+[4]Tpub_Demande!U12</f>
        <v>90231.604443740696</v>
      </c>
      <c r="V7" s="3">
        <f>+[7]EreCrt!E3885</f>
        <v>103506</v>
      </c>
      <c r="W7" s="3">
        <f>+[7]EreCrt!F3885</f>
        <v>112342</v>
      </c>
      <c r="X7" s="3">
        <f>+[7]EreCrt!G3885</f>
        <v>133108</v>
      </c>
      <c r="Y7" s="3">
        <f>+[7]EreCrt!H3885</f>
        <v>133837</v>
      </c>
    </row>
    <row r="8" spans="1:25" x14ac:dyDescent="0.2">
      <c r="A8" s="10" t="s">
        <v>33</v>
      </c>
      <c r="B8" s="11"/>
      <c r="C8" s="14" t="s">
        <v>6</v>
      </c>
      <c r="D8" s="3">
        <f>+[4]Tpub_Demande!D13</f>
        <v>3138.5497625038647</v>
      </c>
      <c r="E8" s="3">
        <f>+[4]Tpub_Demande!E13</f>
        <v>2937.474031268303</v>
      </c>
      <c r="F8" s="3">
        <f>+[4]Tpub_Demande!F13</f>
        <v>3662.2288812334791</v>
      </c>
      <c r="G8" s="3">
        <f>+[4]Tpub_Demande!G13</f>
        <v>3609.2488585952688</v>
      </c>
      <c r="H8" s="3">
        <f>+[4]Tpub_Demande!H13</f>
        <v>3729.2004812133482</v>
      </c>
      <c r="I8" s="3">
        <f>+[4]Tpub_Demande!I13</f>
        <v>3673.3186450506437</v>
      </c>
      <c r="J8" s="3">
        <f>+[4]Tpub_Demande!J13</f>
        <v>3867.2513270022355</v>
      </c>
      <c r="K8" s="3">
        <f>+[4]Tpub_Demande!K13</f>
        <v>3559.8819559551321</v>
      </c>
      <c r="L8" s="3">
        <f>+[4]Tpub_Demande!L13</f>
        <v>4027.4745584231719</v>
      </c>
      <c r="M8" s="3">
        <f>+[4]Tpub_Demande!M13</f>
        <v>3992.841909743343</v>
      </c>
      <c r="N8" s="3">
        <f>+[4]Tpub_Demande!N13</f>
        <v>4477.497659780709</v>
      </c>
      <c r="O8" s="3">
        <f>+[4]Tpub_Demande!O13</f>
        <v>4512.4037675541358</v>
      </c>
      <c r="P8" s="3">
        <f>+[4]Tpub_Demande!P13</f>
        <v>5354.4421029741534</v>
      </c>
      <c r="Q8" s="3">
        <f>+[4]Tpub_Demande!Q13</f>
        <v>5749.7063580497879</v>
      </c>
      <c r="R8" s="3">
        <f>+[4]Tpub_Demande!R13</f>
        <v>6513.9304080105012</v>
      </c>
      <c r="S8" s="3">
        <f>+[4]Tpub_Demande!S13</f>
        <v>6161.0673967978655</v>
      </c>
      <c r="T8" s="3">
        <f>+[4]Tpub_Demande!T13</f>
        <v>6213.9623815716232</v>
      </c>
      <c r="U8" s="3">
        <f>+[4]Tpub_Demande!U13</f>
        <v>7414.4256552231309</v>
      </c>
      <c r="V8" s="3">
        <f>+[7]EreCrt!E3886</f>
        <v>8486</v>
      </c>
      <c r="W8" s="3">
        <f>+[7]EreCrt!F3886</f>
        <v>9448</v>
      </c>
      <c r="X8" s="3">
        <f>+[7]EreCrt!G3886</f>
        <v>9681</v>
      </c>
      <c r="Y8" s="3">
        <f>+[7]EreCrt!H3886</f>
        <v>9840</v>
      </c>
    </row>
    <row r="9" spans="1:25" x14ac:dyDescent="0.2">
      <c r="A9" s="5" t="s">
        <v>34</v>
      </c>
      <c r="B9" s="5"/>
      <c r="C9" s="7" t="s">
        <v>7</v>
      </c>
      <c r="D9" s="4">
        <f t="shared" ref="D9:T9" si="2">SUM(D10:D12)</f>
        <v>219736.41294454801</v>
      </c>
      <c r="E9" s="4">
        <f t="shared" si="2"/>
        <v>106727.87856618655</v>
      </c>
      <c r="F9" s="4">
        <f t="shared" si="2"/>
        <v>78279.49275805206</v>
      </c>
      <c r="G9" s="4">
        <f t="shared" si="2"/>
        <v>55756.204944622164</v>
      </c>
      <c r="H9" s="4">
        <f t="shared" si="2"/>
        <v>57061.025062000983</v>
      </c>
      <c r="I9" s="4">
        <f t="shared" si="2"/>
        <v>76405.921836562455</v>
      </c>
      <c r="J9" s="4">
        <f t="shared" si="2"/>
        <v>88760.264361918016</v>
      </c>
      <c r="K9" s="4">
        <f t="shared" si="2"/>
        <v>64352.269395856791</v>
      </c>
      <c r="L9" s="4">
        <f t="shared" si="2"/>
        <v>61571.541169871227</v>
      </c>
      <c r="M9" s="4">
        <f t="shared" si="2"/>
        <v>66587.578728753957</v>
      </c>
      <c r="N9" s="4">
        <f t="shared" si="2"/>
        <v>87500.240600126286</v>
      </c>
      <c r="O9" s="4">
        <f t="shared" si="2"/>
        <v>73671.746452940977</v>
      </c>
      <c r="P9" s="4">
        <f t="shared" si="2"/>
        <v>76882.722936956678</v>
      </c>
      <c r="Q9" s="4">
        <f t="shared" si="2"/>
        <v>90676.945536558851</v>
      </c>
      <c r="R9" s="4">
        <f t="shared" si="2"/>
        <v>86401.702498798768</v>
      </c>
      <c r="S9" s="4">
        <f t="shared" si="2"/>
        <v>103696.66562438032</v>
      </c>
      <c r="T9" s="4">
        <f t="shared" si="2"/>
        <v>105395.51560893083</v>
      </c>
      <c r="U9" s="4">
        <f>SUM(U10:U12)</f>
        <v>112892.07026968652</v>
      </c>
      <c r="V9" s="4">
        <f>SUM(V10:V12)</f>
        <v>102022</v>
      </c>
      <c r="W9" s="4">
        <f>SUM(W10:W12)</f>
        <v>133777</v>
      </c>
      <c r="X9" s="4">
        <f>SUM(X10:X12)</f>
        <v>154670</v>
      </c>
      <c r="Y9" s="4">
        <f>SUM(Y10:Y12)</f>
        <v>165457</v>
      </c>
    </row>
    <row r="10" spans="1:25" x14ac:dyDescent="0.2">
      <c r="A10" s="10" t="s">
        <v>8</v>
      </c>
      <c r="B10" s="11"/>
      <c r="C10" s="14" t="s">
        <v>35</v>
      </c>
      <c r="D10" s="3">
        <f>+[4]Tpub_Demande!D16</f>
        <v>219463.41118390759</v>
      </c>
      <c r="E10" s="3">
        <f>+[4]Tpub_Demande!E16</f>
        <v>106402.59220724806</v>
      </c>
      <c r="F10" s="3">
        <f>+[4]Tpub_Demande!F16</f>
        <v>77982.021544125673</v>
      </c>
      <c r="G10" s="3">
        <f>+[4]Tpub_Demande!G16</f>
        <v>55430.637674492587</v>
      </c>
      <c r="H10" s="3">
        <f>+[4]Tpub_Demande!H16</f>
        <v>56716.093567339078</v>
      </c>
      <c r="I10" s="3">
        <f>+[4]Tpub_Demande!I16</f>
        <v>76024.943389628679</v>
      </c>
      <c r="J10" s="3">
        <f>+[4]Tpub_Demande!J16</f>
        <v>88380.712010863353</v>
      </c>
      <c r="K10" s="3">
        <f>+[4]Tpub_Demande!K16</f>
        <v>63963.311700497339</v>
      </c>
      <c r="L10" s="3">
        <f>+[4]Tpub_Demande!L16</f>
        <v>61174.742364167047</v>
      </c>
      <c r="M10" s="3">
        <f>+[4]Tpub_Demande!M16</f>
        <v>66193.837433571476</v>
      </c>
      <c r="N10" s="3">
        <f>+[4]Tpub_Demande!N16</f>
        <v>87051.158689893011</v>
      </c>
      <c r="O10" s="3">
        <f>+[4]Tpub_Demande!O16</f>
        <v>73211.890985473001</v>
      </c>
      <c r="P10" s="3">
        <f>+[4]Tpub_Demande!P16</f>
        <v>76432.628527526787</v>
      </c>
      <c r="Q10" s="3">
        <f>+[4]Tpub_Demande!Q16</f>
        <v>90085.433380676317</v>
      </c>
      <c r="R10" s="3">
        <f>+[4]Tpub_Demande!R16</f>
        <v>85742.100670432366</v>
      </c>
      <c r="S10" s="3">
        <f>+[4]Tpub_Demande!S16</f>
        <v>102923.26384559069</v>
      </c>
      <c r="T10" s="3">
        <f>+[4]Tpub_Demande!T16</f>
        <v>96731.573953966537</v>
      </c>
      <c r="U10" s="3">
        <f>+[4]Tpub_Demande!U16</f>
        <v>103341.67035261389</v>
      </c>
      <c r="V10" s="3">
        <f>+[7]EreCrt!E3888</f>
        <v>110333</v>
      </c>
      <c r="W10" s="3">
        <f>+[7]EreCrt!F3888</f>
        <v>132597</v>
      </c>
      <c r="X10" s="3">
        <f>+[7]EreCrt!G3888</f>
        <v>153457</v>
      </c>
      <c r="Y10" s="3">
        <f>+[7]EreCrt!H3888</f>
        <v>164198</v>
      </c>
    </row>
    <row r="11" spans="1:25" x14ac:dyDescent="0.2">
      <c r="A11" s="10" t="s">
        <v>37</v>
      </c>
      <c r="B11" s="11"/>
      <c r="C11" s="14" t="s">
        <v>36</v>
      </c>
      <c r="D11" s="3">
        <f>+[4]Tpub_Demande!D19</f>
        <v>273.00176064040818</v>
      </c>
      <c r="E11" s="3">
        <f>+[4]Tpub_Demande!E19</f>
        <v>325.28635893849781</v>
      </c>
      <c r="F11" s="3">
        <f>+[4]Tpub_Demande!F19</f>
        <v>297.47121392638672</v>
      </c>
      <c r="G11" s="3">
        <f>+[4]Tpub_Demande!G19</f>
        <v>325.5672701295785</v>
      </c>
      <c r="H11" s="3">
        <f>+[4]Tpub_Demande!H19</f>
        <v>344.93149466190664</v>
      </c>
      <c r="I11" s="3">
        <f>+[4]Tpub_Demande!I19</f>
        <v>380.97844693376993</v>
      </c>
      <c r="J11" s="3">
        <f>+[4]Tpub_Demande!J19</f>
        <v>379.55235105465965</v>
      </c>
      <c r="K11" s="3">
        <f>+[4]Tpub_Demande!K19</f>
        <v>388.95769535945368</v>
      </c>
      <c r="L11" s="3">
        <f>+[4]Tpub_Demande!L19</f>
        <v>396.7988057041805</v>
      </c>
      <c r="M11" s="3">
        <f>+[4]Tpub_Demande!M19</f>
        <v>393.74129518247923</v>
      </c>
      <c r="N11" s="3">
        <f>+[4]Tpub_Demande!N19</f>
        <v>449.08191023328072</v>
      </c>
      <c r="O11" s="3">
        <f>+[4]Tpub_Demande!O19</f>
        <v>459.85546746797451</v>
      </c>
      <c r="P11" s="3">
        <f>+[4]Tpub_Demande!P19</f>
        <v>450.09440942989244</v>
      </c>
      <c r="Q11" s="3">
        <f>+[4]Tpub_Demande!Q19</f>
        <v>591.51215588253319</v>
      </c>
      <c r="R11" s="3">
        <f>+[4]Tpub_Demande!R19</f>
        <v>659.60182836640024</v>
      </c>
      <c r="S11" s="3">
        <f>+[4]Tpub_Demande!S19</f>
        <v>773.40177878963266</v>
      </c>
      <c r="T11" s="3">
        <f>+[4]Tpub_Demande!T19</f>
        <v>8663.9416549642883</v>
      </c>
      <c r="U11" s="3">
        <f>+[4]Tpub_Demande!U19</f>
        <v>9550.3999170726274</v>
      </c>
      <c r="V11" s="3">
        <f>+[7]EreCrt!E3889</f>
        <v>-8311</v>
      </c>
      <c r="W11" s="3">
        <f>+[7]EreCrt!F3889</f>
        <v>1180</v>
      </c>
      <c r="X11" s="3">
        <f>+[7]EreCrt!G3889</f>
        <v>1213</v>
      </c>
      <c r="Y11" s="3">
        <f>+[7]EreCrt!H3889</f>
        <v>1259</v>
      </c>
    </row>
    <row r="12" spans="1:25" x14ac:dyDescent="0.2">
      <c r="A12" s="10" t="s">
        <v>38</v>
      </c>
      <c r="B12" s="11"/>
      <c r="C12" s="14" t="s">
        <v>39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>
        <f>+[7]EreCrt!E3890</f>
        <v>0</v>
      </c>
      <c r="W12" s="3">
        <f>+[7]EreCrt!F3890</f>
        <v>0</v>
      </c>
      <c r="X12" s="3">
        <f>+[7]EreCrt!G3890</f>
        <v>0</v>
      </c>
      <c r="Y12" s="3">
        <f>+[7]EreCrt!H3890</f>
        <v>0</v>
      </c>
    </row>
    <row r="13" spans="1:25" x14ac:dyDescent="0.2">
      <c r="A13" s="5" t="s">
        <v>40</v>
      </c>
      <c r="B13" s="5"/>
      <c r="C13" s="7" t="s">
        <v>42</v>
      </c>
      <c r="D13" s="2">
        <f t="shared" ref="D13:T13" si="3">+D14-D17</f>
        <v>-243192.21489454384</v>
      </c>
      <c r="E13" s="2">
        <f t="shared" si="3"/>
        <v>-123047.108680137</v>
      </c>
      <c r="F13" s="2">
        <f t="shared" si="3"/>
        <v>-115723.98840642013</v>
      </c>
      <c r="G13" s="2">
        <f t="shared" si="3"/>
        <v>-73797.150606329174</v>
      </c>
      <c r="H13" s="2">
        <f t="shared" si="3"/>
        <v>-82876.559370389732</v>
      </c>
      <c r="I13" s="2">
        <f t="shared" si="3"/>
        <v>-54286.034565118898</v>
      </c>
      <c r="J13" s="2">
        <f t="shared" si="3"/>
        <v>-45491.221266259941</v>
      </c>
      <c r="K13" s="2">
        <f t="shared" si="3"/>
        <v>-53189.773520243936</v>
      </c>
      <c r="L13" s="2">
        <f t="shared" si="3"/>
        <v>-62940.633286934724</v>
      </c>
      <c r="M13" s="2">
        <f t="shared" si="3"/>
        <v>-92873.20726635211</v>
      </c>
      <c r="N13" s="2">
        <f t="shared" si="3"/>
        <v>-86531.554133541445</v>
      </c>
      <c r="O13" s="2">
        <f t="shared" si="3"/>
        <v>-91800.567986978218</v>
      </c>
      <c r="P13" s="2">
        <f t="shared" si="3"/>
        <v>-89334.155920666424</v>
      </c>
      <c r="Q13" s="2">
        <f t="shared" si="3"/>
        <v>-84825.861307956045</v>
      </c>
      <c r="R13" s="2">
        <f t="shared" si="3"/>
        <v>-54642.939441143986</v>
      </c>
      <c r="S13" s="2">
        <f t="shared" si="3"/>
        <v>-85160.255240200961</v>
      </c>
      <c r="T13" s="2">
        <f t="shared" si="3"/>
        <v>-74146.565568636215</v>
      </c>
      <c r="U13" s="2">
        <f>+U14-U17</f>
        <v>-75568.511103269702</v>
      </c>
      <c r="V13" s="2">
        <f>+V14-V17</f>
        <v>-29139</v>
      </c>
      <c r="W13" s="2">
        <f>+W14-W17</f>
        <v>-49813</v>
      </c>
      <c r="X13" s="2">
        <f>+X14-X17</f>
        <v>-32819</v>
      </c>
      <c r="Y13" s="2">
        <f>+Y14-Y17</f>
        <v>-35098</v>
      </c>
    </row>
    <row r="14" spans="1:25" x14ac:dyDescent="0.2">
      <c r="A14" s="10" t="s">
        <v>41</v>
      </c>
      <c r="B14" s="11"/>
      <c r="C14" s="14" t="s">
        <v>9</v>
      </c>
      <c r="D14" s="3">
        <f>+[4]Tpub_Demande!D22</f>
        <v>19977.913762812888</v>
      </c>
      <c r="E14" s="3">
        <f>+[4]Tpub_Demande!E22</f>
        <v>14316.441529064879</v>
      </c>
      <c r="F14" s="3">
        <f>+[4]Tpub_Demande!F22</f>
        <v>29710.624712263168</v>
      </c>
      <c r="G14" s="3">
        <f>+[4]Tpub_Demande!G22</f>
        <v>36389.661550748307</v>
      </c>
      <c r="H14" s="3">
        <f>+[4]Tpub_Demande!H22</f>
        <v>30458.831648817995</v>
      </c>
      <c r="I14" s="3">
        <f>+[4]Tpub_Demande!I22</f>
        <v>37093.937591331138</v>
      </c>
      <c r="J14" s="3">
        <f>+[4]Tpub_Demande!J22</f>
        <v>38305.678440798154</v>
      </c>
      <c r="K14" s="3">
        <f>+[4]Tpub_Demande!K22</f>
        <v>39705.099744639519</v>
      </c>
      <c r="L14" s="3">
        <f>+[4]Tpub_Demande!L22</f>
        <v>45751.032053462928</v>
      </c>
      <c r="M14" s="3">
        <f>+[4]Tpub_Demande!M22</f>
        <v>34414.730683394635</v>
      </c>
      <c r="N14" s="3">
        <f>+[4]Tpub_Demande!N22</f>
        <v>40087.489688565816</v>
      </c>
      <c r="O14" s="3">
        <f>+[4]Tpub_Demande!O22</f>
        <v>49994.976166493718</v>
      </c>
      <c r="P14" s="3">
        <f>+[4]Tpub_Demande!P22</f>
        <v>46587.557425888852</v>
      </c>
      <c r="Q14" s="3">
        <f>+[4]Tpub_Demande!Q22</f>
        <v>58793.795483144095</v>
      </c>
      <c r="R14" s="3">
        <f>+[4]Tpub_Demande!R22</f>
        <v>105226.66590321799</v>
      </c>
      <c r="S14" s="3">
        <f>+[4]Tpub_Demande!S22</f>
        <v>75635.440856600762</v>
      </c>
      <c r="T14" s="3">
        <f>+[4]Tpub_Demande!T22</f>
        <v>72424.533083571805</v>
      </c>
      <c r="U14" s="3">
        <f>+[4]Tpub_Demande!U22</f>
        <v>93576.952554538788</v>
      </c>
      <c r="V14" s="3">
        <f>+V15+V16</f>
        <v>170644</v>
      </c>
      <c r="W14" s="3">
        <f>+W15+W16</f>
        <v>175419</v>
      </c>
      <c r="X14" s="3">
        <f>+X15+X16</f>
        <v>226485</v>
      </c>
      <c r="Y14" s="3">
        <f>+Y15+Y16</f>
        <v>219926</v>
      </c>
    </row>
    <row r="15" spans="1:25" x14ac:dyDescent="0.2">
      <c r="A15" s="10" t="s">
        <v>43</v>
      </c>
      <c r="B15" s="11"/>
      <c r="C15" s="14" t="s">
        <v>10</v>
      </c>
      <c r="D15" s="20">
        <f>+[4]Tpub_Demande!D23</f>
        <v>16573.669919441159</v>
      </c>
      <c r="E15" s="20">
        <f>+[4]Tpub_Demande!E23</f>
        <v>11875.978267779286</v>
      </c>
      <c r="F15" s="20">
        <f>+[4]Tpub_Demande!F23</f>
        <v>25811.287510090806</v>
      </c>
      <c r="G15" s="20">
        <f>+[4]Tpub_Demande!G23</f>
        <v>32967.250624327724</v>
      </c>
      <c r="H15" s="20">
        <f>+[4]Tpub_Demande!H23</f>
        <v>26974.264570903571</v>
      </c>
      <c r="I15" s="20">
        <f>+[4]Tpub_Demande!I23</f>
        <v>34095.311150601636</v>
      </c>
      <c r="J15" s="20">
        <f>+[4]Tpub_Demande!J23</f>
        <v>34242.471860022903</v>
      </c>
      <c r="K15" s="20">
        <f>+[4]Tpub_Demande!K23</f>
        <v>35345.359287752355</v>
      </c>
      <c r="L15" s="20">
        <f>+[4]Tpub_Demande!L23</f>
        <v>41824.357802074235</v>
      </c>
      <c r="M15" s="20">
        <f>+[4]Tpub_Demande!M23</f>
        <v>30925.703822525327</v>
      </c>
      <c r="N15" s="20">
        <f>+[4]Tpub_Demande!N23</f>
        <v>33156.266278342031</v>
      </c>
      <c r="O15" s="20">
        <f>+[4]Tpub_Demande!O23</f>
        <v>42904.225414524386</v>
      </c>
      <c r="P15" s="20">
        <f>+[4]Tpub_Demande!P23</f>
        <v>39025.596447979537</v>
      </c>
      <c r="Q15" s="20">
        <f>+[4]Tpub_Demande!Q23</f>
        <v>48403.440782944286</v>
      </c>
      <c r="R15" s="20">
        <f>+[4]Tpub_Demande!R23</f>
        <v>92901.935486500239</v>
      </c>
      <c r="S15" s="20">
        <f>+[4]Tpub_Demande!S23</f>
        <v>66874.590362797608</v>
      </c>
      <c r="T15" s="20">
        <f>+[4]Tpub_Demande!T23</f>
        <v>61048.661256915933</v>
      </c>
      <c r="U15" s="20">
        <f>+[4]Tpub_Demande!U23</f>
        <v>79388.514275667214</v>
      </c>
      <c r="V15" s="20">
        <f>+[7]EreCrt!E3893</f>
        <v>149457</v>
      </c>
      <c r="W15" s="20">
        <f>+[7]EreCrt!F3893</f>
        <v>149117</v>
      </c>
      <c r="X15" s="20">
        <f>+[7]EreCrt!G3893</f>
        <v>191379</v>
      </c>
      <c r="Y15" s="20">
        <f>+[7]EreCrt!H3893</f>
        <v>182549</v>
      </c>
    </row>
    <row r="16" spans="1:25" x14ac:dyDescent="0.2">
      <c r="A16" s="10" t="s">
        <v>44</v>
      </c>
      <c r="B16" s="11"/>
      <c r="C16" s="14" t="s">
        <v>11</v>
      </c>
      <c r="D16" s="20">
        <f>+[4]Tpub_Demande!D24</f>
        <v>3404.2438433717284</v>
      </c>
      <c r="E16" s="20">
        <f>+[4]Tpub_Demande!E24</f>
        <v>2440.4632612855935</v>
      </c>
      <c r="F16" s="20">
        <f>+[4]Tpub_Demande!F24</f>
        <v>3899.3372021723653</v>
      </c>
      <c r="G16" s="20">
        <f>+[4]Tpub_Demande!G24</f>
        <v>3422.4109264205799</v>
      </c>
      <c r="H16" s="20">
        <f>+[4]Tpub_Demande!H24</f>
        <v>3484.567077914423</v>
      </c>
      <c r="I16" s="20">
        <f>+[4]Tpub_Demande!I24</f>
        <v>2998.6264407295039</v>
      </c>
      <c r="J16" s="20">
        <f>+[4]Tpub_Demande!J24</f>
        <v>4063.2065807752451</v>
      </c>
      <c r="K16" s="20">
        <f>+[4]Tpub_Demande!K24</f>
        <v>4359.7404568871607</v>
      </c>
      <c r="L16" s="20">
        <f>+[4]Tpub_Demande!L24</f>
        <v>3926.6742513886884</v>
      </c>
      <c r="M16" s="20">
        <f>+[4]Tpub_Demande!M24</f>
        <v>3489.0268608693177</v>
      </c>
      <c r="N16" s="20">
        <f>+[4]Tpub_Demande!N24</f>
        <v>6931.2234102237726</v>
      </c>
      <c r="O16" s="20">
        <f>+[4]Tpub_Demande!O24</f>
        <v>7090.7507519693354</v>
      </c>
      <c r="P16" s="20">
        <f>+[4]Tpub_Demande!P24</f>
        <v>7561.9609779093244</v>
      </c>
      <c r="Q16" s="20">
        <f>+[4]Tpub_Demande!Q24</f>
        <v>10390.354700199809</v>
      </c>
      <c r="R16" s="20">
        <f>+[4]Tpub_Demande!R24</f>
        <v>12324.730416717732</v>
      </c>
      <c r="S16" s="20">
        <f>+[4]Tpub_Demande!S24</f>
        <v>8760.8504938031638</v>
      </c>
      <c r="T16" s="20">
        <f>+[4]Tpub_Demande!T24</f>
        <v>11375.87182665589</v>
      </c>
      <c r="U16" s="20">
        <f>+[4]Tpub_Demande!U24</f>
        <v>14188.438278871588</v>
      </c>
      <c r="V16" s="20">
        <f>+[7]EreCrt!E3894</f>
        <v>21187</v>
      </c>
      <c r="W16" s="20">
        <f>+[7]EreCrt!F3894</f>
        <v>26302</v>
      </c>
      <c r="X16" s="20">
        <f>+[7]EreCrt!G3894</f>
        <v>35106</v>
      </c>
      <c r="Y16" s="20">
        <f>+[7]EreCrt!H3894</f>
        <v>37377</v>
      </c>
    </row>
    <row r="17" spans="1:25" x14ac:dyDescent="0.2">
      <c r="A17" s="10" t="s">
        <v>45</v>
      </c>
      <c r="B17" s="11"/>
      <c r="C17" s="14" t="s">
        <v>12</v>
      </c>
      <c r="D17" s="3">
        <f>+[4]Tpub_Demande!D25</f>
        <v>263170.12865735672</v>
      </c>
      <c r="E17" s="3">
        <f>+[4]Tpub_Demande!E25</f>
        <v>137363.55020920187</v>
      </c>
      <c r="F17" s="3">
        <f>+[4]Tpub_Demande!F25</f>
        <v>145434.61311868331</v>
      </c>
      <c r="G17" s="3">
        <f>+[4]Tpub_Demande!G25</f>
        <v>110186.81215707748</v>
      </c>
      <c r="H17" s="3">
        <f>+[4]Tpub_Demande!H25</f>
        <v>113335.39101920773</v>
      </c>
      <c r="I17" s="3">
        <f>+[4]Tpub_Demande!I25</f>
        <v>91379.972156450036</v>
      </c>
      <c r="J17" s="3">
        <f>+[4]Tpub_Demande!J25</f>
        <v>83796.899707058095</v>
      </c>
      <c r="K17" s="3">
        <f>+[4]Tpub_Demande!K25</f>
        <v>92894.873264883456</v>
      </c>
      <c r="L17" s="3">
        <f>+[4]Tpub_Demande!L25</f>
        <v>108691.66534039765</v>
      </c>
      <c r="M17" s="3">
        <f>+[4]Tpub_Demande!M25</f>
        <v>127287.93794974675</v>
      </c>
      <c r="N17" s="3">
        <f>+[4]Tpub_Demande!N25</f>
        <v>126619.04382210725</v>
      </c>
      <c r="O17" s="3">
        <f>+[4]Tpub_Demande!O25</f>
        <v>141795.54415347194</v>
      </c>
      <c r="P17" s="3">
        <f>+[4]Tpub_Demande!P25</f>
        <v>135921.71334655528</v>
      </c>
      <c r="Q17" s="3">
        <f>+[4]Tpub_Demande!Q25</f>
        <v>143619.65679110013</v>
      </c>
      <c r="R17" s="3">
        <f>+[4]Tpub_Demande!R25</f>
        <v>159869.60534436197</v>
      </c>
      <c r="S17" s="3">
        <f>+[4]Tpub_Demande!S25</f>
        <v>160795.69609680172</v>
      </c>
      <c r="T17" s="3">
        <f>+[4]Tpub_Demande!T25</f>
        <v>146571.09865220802</v>
      </c>
      <c r="U17" s="3">
        <f>+[4]Tpub_Demande!U25</f>
        <v>169145.46365780849</v>
      </c>
      <c r="V17" s="3">
        <f>+V18+V19</f>
        <v>199783</v>
      </c>
      <c r="W17" s="3">
        <f>+W18+W19</f>
        <v>225232</v>
      </c>
      <c r="X17" s="3">
        <f>+X18+X19</f>
        <v>259304</v>
      </c>
      <c r="Y17" s="3">
        <f>+Y18+Y19</f>
        <v>255024</v>
      </c>
    </row>
    <row r="18" spans="1:25" x14ac:dyDescent="0.2">
      <c r="A18" s="10" t="s">
        <v>46</v>
      </c>
      <c r="B18" s="11"/>
      <c r="C18" s="14" t="s">
        <v>10</v>
      </c>
      <c r="D18" s="20">
        <f>+[4]Tpub_Demande!D26</f>
        <v>252704.77040669415</v>
      </c>
      <c r="E18" s="20">
        <f>+[4]Tpub_Demande!E26</f>
        <v>130257.62400824374</v>
      </c>
      <c r="F18" s="20">
        <f>+[4]Tpub_Demande!F26</f>
        <v>137769.50462195539</v>
      </c>
      <c r="G18" s="20">
        <f>+[4]Tpub_Demande!G26</f>
        <v>103210.59435126011</v>
      </c>
      <c r="H18" s="20">
        <f>+[4]Tpub_Demande!H26</f>
        <v>105501.36925254327</v>
      </c>
      <c r="I18" s="20">
        <f>+[4]Tpub_Demande!I26</f>
        <v>84238.734444730682</v>
      </c>
      <c r="J18" s="20">
        <f>+[4]Tpub_Demande!J26</f>
        <v>76622.0462434699</v>
      </c>
      <c r="K18" s="20">
        <f>+[4]Tpub_Demande!K26</f>
        <v>85181.198956955981</v>
      </c>
      <c r="L18" s="20">
        <f>+[4]Tpub_Demande!L26</f>
        <v>99794.26729053352</v>
      </c>
      <c r="M18" s="20">
        <f>+[4]Tpub_Demande!M26</f>
        <v>117272.40070086022</v>
      </c>
      <c r="N18" s="20">
        <f>+[4]Tpub_Demande!N26</f>
        <v>113825.82460666703</v>
      </c>
      <c r="O18" s="20">
        <f>+[4]Tpub_Demande!O26</f>
        <v>127361.61107084142</v>
      </c>
      <c r="P18" s="20">
        <f>+[4]Tpub_Demande!P26</f>
        <v>120493.83349515332</v>
      </c>
      <c r="Q18" s="20">
        <f>+[4]Tpub_Demande!Q26</f>
        <v>126920.79597527772</v>
      </c>
      <c r="R18" s="20">
        <f>+[4]Tpub_Demande!R26</f>
        <v>141724.47726658502</v>
      </c>
      <c r="S18" s="20">
        <f>+[4]Tpub_Demande!S26</f>
        <v>145939.70469389626</v>
      </c>
      <c r="T18" s="20">
        <f>+[4]Tpub_Demande!T26</f>
        <v>131359.8807047187</v>
      </c>
      <c r="U18" s="20">
        <f>+[4]Tpub_Demande!U26</f>
        <v>150264.98455588488</v>
      </c>
      <c r="V18" s="20">
        <f>+[7]EreCrt!E3896</f>
        <v>176969</v>
      </c>
      <c r="W18" s="20">
        <f>+[7]EreCrt!F3896</f>
        <v>197777</v>
      </c>
      <c r="X18" s="20">
        <f>+[7]EreCrt!G3896</f>
        <v>202245</v>
      </c>
      <c r="Y18" s="20">
        <f>+[7]EreCrt!H3896</f>
        <v>195113</v>
      </c>
    </row>
    <row r="19" spans="1:25" x14ac:dyDescent="0.2">
      <c r="A19" s="10" t="s">
        <v>47</v>
      </c>
      <c r="B19" s="11"/>
      <c r="C19" s="14" t="s">
        <v>11</v>
      </c>
      <c r="D19" s="20">
        <f>+[4]Tpub_Demande!D27</f>
        <v>10465.358250662592</v>
      </c>
      <c r="E19" s="20">
        <f>+[4]Tpub_Demande!E27</f>
        <v>7105.9262009581262</v>
      </c>
      <c r="F19" s="20">
        <f>+[4]Tpub_Demande!F27</f>
        <v>7665.1084967278975</v>
      </c>
      <c r="G19" s="20">
        <f>+[4]Tpub_Demande!G27</f>
        <v>6976.2178058173722</v>
      </c>
      <c r="H19" s="20">
        <f>+[4]Tpub_Demande!H27</f>
        <v>7834.0217666644576</v>
      </c>
      <c r="I19" s="20">
        <f>+[4]Tpub_Demande!I27</f>
        <v>7141.2377117193528</v>
      </c>
      <c r="J19" s="20">
        <f>+[4]Tpub_Demande!J27</f>
        <v>7174.8534635881961</v>
      </c>
      <c r="K19" s="20">
        <f>+[4]Tpub_Demande!K27</f>
        <v>7713.6743079274675</v>
      </c>
      <c r="L19" s="20">
        <f>+[4]Tpub_Demande!L27</f>
        <v>8897.3980498641104</v>
      </c>
      <c r="M19" s="20">
        <f>+[4]Tpub_Demande!M27</f>
        <v>10015.537248886543</v>
      </c>
      <c r="N19" s="20">
        <f>+[4]Tpub_Demande!N27</f>
        <v>12793.219215440229</v>
      </c>
      <c r="O19" s="20">
        <f>+[4]Tpub_Demande!O27</f>
        <v>14433.933082630523</v>
      </c>
      <c r="P19" s="20">
        <f>+[4]Tpub_Demande!P27</f>
        <v>15427.879851401936</v>
      </c>
      <c r="Q19" s="20">
        <f>+[4]Tpub_Demande!Q27</f>
        <v>16698.860815822442</v>
      </c>
      <c r="R19" s="20">
        <f>+[4]Tpub_Demande!R27</f>
        <v>18145.12807777695</v>
      </c>
      <c r="S19" s="20">
        <f>+[4]Tpub_Demande!S27</f>
        <v>14855.991402905493</v>
      </c>
      <c r="T19" s="20">
        <f>+[4]Tpub_Demande!T27</f>
        <v>15211.217947489315</v>
      </c>
      <c r="U19" s="20">
        <f>+[4]Tpub_Demande!U27</f>
        <v>18880.479101923615</v>
      </c>
      <c r="V19" s="20">
        <f>+[7]EreCrt!E3897</f>
        <v>22814</v>
      </c>
      <c r="W19" s="20">
        <f>+[7]EreCrt!F3897</f>
        <v>27455</v>
      </c>
      <c r="X19" s="20">
        <f>+[7]EreCrt!G3897</f>
        <v>57059</v>
      </c>
      <c r="Y19" s="20">
        <f>+[7]EreCrt!H3897</f>
        <v>59911</v>
      </c>
    </row>
    <row r="20" spans="1:25" x14ac:dyDescent="0.2">
      <c r="A20" s="12" t="s">
        <v>22</v>
      </c>
      <c r="B20" s="12"/>
      <c r="C20" s="9" t="s">
        <v>13</v>
      </c>
      <c r="D20" s="4">
        <f t="shared" ref="D20:T20" si="4">+D5+D9+D13</f>
        <v>407463.80414349167</v>
      </c>
      <c r="E20" s="4">
        <f t="shared" si="4"/>
        <v>348681.64195155399</v>
      </c>
      <c r="F20" s="4">
        <f t="shared" si="4"/>
        <v>356714.98941393348</v>
      </c>
      <c r="G20" s="4">
        <f t="shared" si="4"/>
        <v>277936.76508552651</v>
      </c>
      <c r="H20" s="4">
        <f t="shared" si="4"/>
        <v>302195.25038714148</v>
      </c>
      <c r="I20" s="4">
        <f t="shared" si="4"/>
        <v>323807.09749895596</v>
      </c>
      <c r="J20" s="4">
        <f t="shared" si="4"/>
        <v>321039.79759502958</v>
      </c>
      <c r="K20" s="4">
        <f t="shared" si="4"/>
        <v>307000.29838786781</v>
      </c>
      <c r="L20" s="4">
        <f t="shared" si="4"/>
        <v>337327.26786609157</v>
      </c>
      <c r="M20" s="4">
        <f t="shared" si="4"/>
        <v>331626.33151667158</v>
      </c>
      <c r="N20" s="4">
        <f t="shared" si="4"/>
        <v>360489.20602155023</v>
      </c>
      <c r="O20" s="4">
        <f t="shared" si="4"/>
        <v>424889.7636676135</v>
      </c>
      <c r="P20" s="4">
        <f t="shared" si="4"/>
        <v>418640.07739813096</v>
      </c>
      <c r="Q20" s="4">
        <f t="shared" si="4"/>
        <v>465162.28991372662</v>
      </c>
      <c r="R20" s="4">
        <f t="shared" si="4"/>
        <v>545269.6830612988</v>
      </c>
      <c r="S20" s="4">
        <f t="shared" si="4"/>
        <v>535783.62637759256</v>
      </c>
      <c r="T20" s="4">
        <f t="shared" si="4"/>
        <v>548071.92960040201</v>
      </c>
      <c r="U20" s="4">
        <f>+U5+U9+U13</f>
        <v>560538.36489380035</v>
      </c>
      <c r="V20" s="4">
        <f>+V5+V9+V13</f>
        <v>681303</v>
      </c>
      <c r="W20" s="4">
        <f>+W5+W9+W13</f>
        <v>737838</v>
      </c>
      <c r="X20" s="4">
        <f>+X5+X9+X13</f>
        <v>853553</v>
      </c>
      <c r="Y20" s="4">
        <f>+Y5+Y9+Y13</f>
        <v>863238</v>
      </c>
    </row>
    <row r="21" spans="1:25" x14ac:dyDescent="0.2">
      <c r="D21" s="55">
        <f>D20-'Tab1'!D9</f>
        <v>0</v>
      </c>
      <c r="E21" s="55">
        <f>E20-'Tab1'!E9</f>
        <v>0</v>
      </c>
      <c r="F21" s="55">
        <f>F20-'Tab1'!F9</f>
        <v>0</v>
      </c>
      <c r="G21" s="55">
        <f>G20-'Tab1'!G9</f>
        <v>0</v>
      </c>
      <c r="H21" s="55">
        <f>H20-'Tab1'!H9</f>
        <v>0</v>
      </c>
      <c r="I21" s="55">
        <f>I20-'Tab1'!I9</f>
        <v>0</v>
      </c>
      <c r="J21" s="55">
        <f>J20-'Tab1'!J9</f>
        <v>0</v>
      </c>
      <c r="K21" s="55">
        <f>K20-'Tab1'!K9</f>
        <v>0</v>
      </c>
      <c r="L21" s="55">
        <f>L20-'Tab1'!L9</f>
        <v>0</v>
      </c>
      <c r="M21" s="55">
        <f>M20-'Tab1'!M9</f>
        <v>0</v>
      </c>
      <c r="N21" s="55">
        <f>N20-'Tab1'!N9</f>
        <v>0</v>
      </c>
      <c r="O21" s="55">
        <f>O20-'Tab1'!O9</f>
        <v>0</v>
      </c>
      <c r="P21" s="55">
        <f>P20-'Tab1'!P9</f>
        <v>0</v>
      </c>
      <c r="Q21" s="55">
        <f>Q20-'Tab1'!Q9</f>
        <v>0</v>
      </c>
      <c r="R21" s="55">
        <f>R20-'Tab1'!R9</f>
        <v>0</v>
      </c>
      <c r="S21" s="55">
        <f>S20-'Tab1'!S9</f>
        <v>-0.411802799673751</v>
      </c>
      <c r="T21" s="55">
        <f>T20-'Tab1'!T9</f>
        <v>0</v>
      </c>
      <c r="U21" s="55">
        <f>U20-'Tab1'!U9</f>
        <v>0</v>
      </c>
      <c r="V21" s="55">
        <f>V20-'Tab1'!V9</f>
        <v>0</v>
      </c>
      <c r="W21" s="55">
        <f>W20-'Tab1'!W9</f>
        <v>0</v>
      </c>
      <c r="X21" s="55">
        <f>X20-'Tab1'!X9</f>
        <v>0</v>
      </c>
      <c r="Y21" s="55">
        <f>Y20-'Tab1'!Y9</f>
        <v>0</v>
      </c>
    </row>
    <row r="23" spans="1:25" ht="26.25" customHeight="1" x14ac:dyDescent="0.2">
      <c r="A23" s="132" t="s">
        <v>48</v>
      </c>
      <c r="B23" s="132"/>
      <c r="C23" s="132"/>
      <c r="Y23" s="22"/>
    </row>
    <row r="25" spans="1:25" x14ac:dyDescent="0.2">
      <c r="A25" s="5" t="s">
        <v>0</v>
      </c>
      <c r="B25" s="6" t="s">
        <v>1</v>
      </c>
      <c r="C25" s="13" t="s">
        <v>2</v>
      </c>
      <c r="D25" s="1">
        <v>1997</v>
      </c>
      <c r="E25" s="1">
        <f>+D25+1</f>
        <v>1998</v>
      </c>
      <c r="F25" s="1">
        <f>+E25+1</f>
        <v>1999</v>
      </c>
      <c r="G25" s="1">
        <f t="shared" ref="G25:Y25" si="5">+F25+1</f>
        <v>2000</v>
      </c>
      <c r="H25" s="1">
        <f t="shared" si="5"/>
        <v>2001</v>
      </c>
      <c r="I25" s="1">
        <f t="shared" si="5"/>
        <v>2002</v>
      </c>
      <c r="J25" s="1">
        <f t="shared" si="5"/>
        <v>2003</v>
      </c>
      <c r="K25" s="1">
        <f t="shared" si="5"/>
        <v>2004</v>
      </c>
      <c r="L25" s="1">
        <f t="shared" si="5"/>
        <v>2005</v>
      </c>
      <c r="M25" s="1">
        <f t="shared" si="5"/>
        <v>2006</v>
      </c>
      <c r="N25" s="1">
        <f t="shared" si="5"/>
        <v>2007</v>
      </c>
      <c r="O25" s="1">
        <f t="shared" si="5"/>
        <v>2008</v>
      </c>
      <c r="P25" s="1">
        <f t="shared" si="5"/>
        <v>2009</v>
      </c>
      <c r="Q25" s="1">
        <f t="shared" si="5"/>
        <v>2010</v>
      </c>
      <c r="R25" s="1">
        <f t="shared" si="5"/>
        <v>2011</v>
      </c>
      <c r="S25" s="1">
        <f t="shared" si="5"/>
        <v>2012</v>
      </c>
      <c r="T25" s="1">
        <f t="shared" si="5"/>
        <v>2013</v>
      </c>
      <c r="U25" s="1">
        <f t="shared" si="5"/>
        <v>2014</v>
      </c>
      <c r="V25" s="1">
        <f t="shared" si="5"/>
        <v>2015</v>
      </c>
      <c r="W25" s="1">
        <f t="shared" si="5"/>
        <v>2016</v>
      </c>
      <c r="X25" s="1">
        <f t="shared" si="5"/>
        <v>2017</v>
      </c>
      <c r="Y25" s="1">
        <f t="shared" si="5"/>
        <v>2018</v>
      </c>
    </row>
    <row r="26" spans="1:25" x14ac:dyDescent="0.2">
      <c r="A26" s="12" t="s">
        <v>30</v>
      </c>
      <c r="B26" s="12"/>
      <c r="C26" s="9" t="s">
        <v>3</v>
      </c>
      <c r="D26" s="4">
        <f t="shared" ref="D26:T26" si="6">SUM(D27:D29)</f>
        <v>437003.98457519908</v>
      </c>
      <c r="E26" s="4">
        <f t="shared" si="6"/>
        <v>351935.79845536931</v>
      </c>
      <c r="F26" s="4">
        <f t="shared" si="6"/>
        <v>410316.73731238249</v>
      </c>
      <c r="G26" s="4">
        <f t="shared" si="6"/>
        <v>391909.83765728091</v>
      </c>
      <c r="H26" s="4">
        <f t="shared" si="6"/>
        <v>415477.1708890358</v>
      </c>
      <c r="I26" s="4">
        <f t="shared" si="6"/>
        <v>396496.68999295949</v>
      </c>
      <c r="J26" s="4">
        <f t="shared" si="6"/>
        <v>363066.09756089619</v>
      </c>
      <c r="K26" s="4">
        <f t="shared" si="6"/>
        <v>433677.86075291352</v>
      </c>
      <c r="L26" s="4">
        <f t="shared" si="6"/>
        <v>441748.80800263595</v>
      </c>
      <c r="M26" s="4">
        <f t="shared" si="6"/>
        <v>477909.44483996689</v>
      </c>
      <c r="N26" s="4">
        <f t="shared" si="6"/>
        <v>469428.35379956639</v>
      </c>
      <c r="O26" s="4">
        <f t="shared" si="6"/>
        <v>523039.16738306382</v>
      </c>
      <c r="P26" s="4">
        <f t="shared" si="6"/>
        <v>493052.78114229819</v>
      </c>
      <c r="Q26" s="4">
        <f t="shared" si="6"/>
        <v>526797.407653042</v>
      </c>
      <c r="R26" s="4">
        <f t="shared" si="6"/>
        <v>543013.52081566618</v>
      </c>
      <c r="S26" s="4">
        <f t="shared" si="6"/>
        <v>525795.13003459596</v>
      </c>
      <c r="T26" s="4">
        <f t="shared" si="6"/>
        <v>524502.35870641551</v>
      </c>
      <c r="U26" s="4">
        <f>SUM(U27:U29)</f>
        <v>537146.09225867747</v>
      </c>
      <c r="V26" s="4">
        <f>+[7]EreVolChain!E3883</f>
        <v>608420</v>
      </c>
      <c r="W26" s="4">
        <f>+[7]EreVolChain!F3883</f>
        <v>643143</v>
      </c>
      <c r="X26" s="4">
        <f>+[7]EreVolChain!G3883</f>
        <v>672493.28326558322</v>
      </c>
      <c r="Y26" s="4">
        <f>+[7]EreVolChain!H3883</f>
        <v>677611.64442149922</v>
      </c>
    </row>
    <row r="27" spans="1:25" x14ac:dyDescent="0.2">
      <c r="A27" s="10" t="s">
        <v>31</v>
      </c>
      <c r="B27" s="11"/>
      <c r="C27" s="14" t="s">
        <v>4</v>
      </c>
      <c r="D27" s="3">
        <f>+[6]Tpub_Demande!D9</f>
        <v>393317.8065919581</v>
      </c>
      <c r="E27" s="3">
        <f>+[6]Tpub_Demande!E9</f>
        <v>305545.8576478418</v>
      </c>
      <c r="F27" s="3">
        <f>+[6]Tpub_Demande!F9</f>
        <v>351533.50339219481</v>
      </c>
      <c r="G27" s="3">
        <f>+[6]Tpub_Demande!G9</f>
        <v>334191.81620394136</v>
      </c>
      <c r="H27" s="3">
        <f>+[6]Tpub_Demande!H9</f>
        <v>359603.03919728298</v>
      </c>
      <c r="I27" s="3">
        <f>+[6]Tpub_Demande!I9</f>
        <v>336505.00479738717</v>
      </c>
      <c r="J27" s="3">
        <f>+[6]Tpub_Demande!J9</f>
        <v>301058.78371661872</v>
      </c>
      <c r="K27" s="3">
        <f>+[6]Tpub_Demande!K9</f>
        <v>370791.43446848867</v>
      </c>
      <c r="L27" s="3">
        <f>+[6]Tpub_Demande!L9</f>
        <v>369473.27610313206</v>
      </c>
      <c r="M27" s="3">
        <f>+[6]Tpub_Demande!M9</f>
        <v>406373.84123719105</v>
      </c>
      <c r="N27" s="3">
        <f>+[6]Tpub_Demande!N9</f>
        <v>397045.29212071002</v>
      </c>
      <c r="O27" s="3">
        <f>+[6]Tpub_Demande!O9</f>
        <v>455930.62797070562</v>
      </c>
      <c r="P27" s="3">
        <f>+[6]Tpub_Demande!P9</f>
        <v>415777.90877763118</v>
      </c>
      <c r="Q27" s="3">
        <f>+[6]Tpub_Demande!Q9</f>
        <v>441373.934792377</v>
      </c>
      <c r="R27" s="3">
        <f>+[6]Tpub_Demande!R9</f>
        <v>454091.65814129991</v>
      </c>
      <c r="S27" s="3">
        <f>+[6]Tpub_Demande!S9</f>
        <v>441596.67000306275</v>
      </c>
      <c r="T27" s="3">
        <f>+[6]Tpub_Demande!T9</f>
        <v>440145.36259598692</v>
      </c>
      <c r="U27" s="3">
        <f>+[6]Tpub_Demande!U9</f>
        <v>437415.23882728128</v>
      </c>
      <c r="V27" s="3">
        <f>+[7]EreVolChain!E3884</f>
        <v>496428</v>
      </c>
      <c r="W27" s="3">
        <f>+[7]EreVolChain!F3884</f>
        <v>522037.00000000006</v>
      </c>
      <c r="X27" s="3">
        <f>+[7]EreVolChain!G3884</f>
        <v>547319.42054450058</v>
      </c>
      <c r="Y27" s="3">
        <f>+[7]EreVolChain!H3884</f>
        <v>558229.32179947698</v>
      </c>
    </row>
    <row r="28" spans="1:25" x14ac:dyDescent="0.2">
      <c r="A28" s="10" t="s">
        <v>32</v>
      </c>
      <c r="B28" s="11"/>
      <c r="C28" s="14" t="s">
        <v>5</v>
      </c>
      <c r="D28" s="3">
        <f>+[6]Tpub_Demande!D12</f>
        <v>40629.005655201559</v>
      </c>
      <c r="E28" s="3">
        <f>+[6]Tpub_Demande!E12</f>
        <v>42716.859590032422</v>
      </c>
      <c r="F28" s="3">
        <f>+[6]Tpub_Demande!F12</f>
        <v>55176.599800755772</v>
      </c>
      <c r="G28" s="3">
        <f>+[6]Tpub_Demande!G12</f>
        <v>53276.448836709642</v>
      </c>
      <c r="H28" s="3">
        <f>+[6]Tpub_Demande!H12</f>
        <v>51604.8866782025</v>
      </c>
      <c r="I28" s="3">
        <f>+[6]Tpub_Demande!I12</f>
        <v>53938.797081587058</v>
      </c>
      <c r="J28" s="3">
        <f>+[6]Tpub_Demande!J12</f>
        <v>57103.111823803651</v>
      </c>
      <c r="K28" s="3">
        <f>+[6]Tpub_Demande!K12</f>
        <v>55923.420120965347</v>
      </c>
      <c r="L28" s="3">
        <f>+[6]Tpub_Demande!L12</f>
        <v>63914.151748614779</v>
      </c>
      <c r="M28" s="3">
        <f>+[6]Tpub_Demande!M12</f>
        <v>63426.690367028736</v>
      </c>
      <c r="N28" s="3">
        <f>+[6]Tpub_Demande!N12</f>
        <v>64806.741715078191</v>
      </c>
      <c r="O28" s="3">
        <f>+[6]Tpub_Demande!O12</f>
        <v>59323.394518408932</v>
      </c>
      <c r="P28" s="3">
        <f>+[6]Tpub_Demande!P12</f>
        <v>69972.211061413254</v>
      </c>
      <c r="Q28" s="3">
        <f>+[6]Tpub_Demande!Q12</f>
        <v>76630.509941276556</v>
      </c>
      <c r="R28" s="3">
        <f>+[6]Tpub_Demande!R12</f>
        <v>80191.529713219861</v>
      </c>
      <c r="S28" s="3">
        <f>+[6]Tpub_Demande!S12</f>
        <v>74903.418602446342</v>
      </c>
      <c r="T28" s="3">
        <f>+[6]Tpub_Demande!T12</f>
        <v>76268.786833375489</v>
      </c>
      <c r="U28" s="3">
        <f>+[6]Tpub_Demande!U12</f>
        <v>91658.989115867167</v>
      </c>
      <c r="V28" s="3">
        <f>+[7]EreVolChain!E3885</f>
        <v>103506</v>
      </c>
      <c r="W28" s="3">
        <f>+[7]EreVolChain!F3885</f>
        <v>111699</v>
      </c>
      <c r="X28" s="3">
        <f>+[7]EreVolChain!G3885</f>
        <v>115539.88975627992</v>
      </c>
      <c r="Y28" s="3">
        <f>+[7]EreVolChain!H3885</f>
        <v>109720.70968501373</v>
      </c>
    </row>
    <row r="29" spans="1:25" x14ac:dyDescent="0.2">
      <c r="A29" s="10" t="s">
        <v>33</v>
      </c>
      <c r="B29" s="11"/>
      <c r="C29" s="14" t="s">
        <v>6</v>
      </c>
      <c r="D29" s="3">
        <f>+[6]Tpub_Demande!D13</f>
        <v>3057.1723280394172</v>
      </c>
      <c r="E29" s="3">
        <f>+[6]Tpub_Demande!E13</f>
        <v>3673.0812174950865</v>
      </c>
      <c r="F29" s="3">
        <f>+[6]Tpub_Demande!F13</f>
        <v>3606.6341194318693</v>
      </c>
      <c r="G29" s="3">
        <f>+[6]Tpub_Demande!G13</f>
        <v>4441.5726166298982</v>
      </c>
      <c r="H29" s="3">
        <f>+[6]Tpub_Demande!H13</f>
        <v>4269.2450135503123</v>
      </c>
      <c r="I29" s="3">
        <f>+[6]Tpub_Demande!I13</f>
        <v>6052.888113985241</v>
      </c>
      <c r="J29" s="3">
        <f>+[6]Tpub_Demande!J13</f>
        <v>4904.2020204738437</v>
      </c>
      <c r="K29" s="3">
        <f>+[6]Tpub_Demande!K13</f>
        <v>6963.0061634595122</v>
      </c>
      <c r="L29" s="3">
        <f>+[6]Tpub_Demande!L13</f>
        <v>8361.3801508891302</v>
      </c>
      <c r="M29" s="3">
        <f>+[6]Tpub_Demande!M13</f>
        <v>8108.9132357470562</v>
      </c>
      <c r="N29" s="3">
        <f>+[6]Tpub_Demande!N13</f>
        <v>7576.3199637781991</v>
      </c>
      <c r="O29" s="3">
        <f>+[6]Tpub_Demande!O13</f>
        <v>7785.1448939492748</v>
      </c>
      <c r="P29" s="3">
        <f>+[6]Tpub_Demande!P13</f>
        <v>7302.6613032537634</v>
      </c>
      <c r="Q29" s="3">
        <f>+[6]Tpub_Demande!Q13</f>
        <v>8792.9629193884375</v>
      </c>
      <c r="R29" s="3">
        <f>+[6]Tpub_Demande!R13</f>
        <v>8730.3329611463796</v>
      </c>
      <c r="S29" s="3">
        <f>+[6]Tpub_Demande!S13</f>
        <v>9295.0414290869139</v>
      </c>
      <c r="T29" s="3">
        <f>+[6]Tpub_Demande!T13</f>
        <v>8088.2092770531526</v>
      </c>
      <c r="U29" s="3">
        <f>+[6]Tpub_Demande!U13</f>
        <v>8071.8643155290192</v>
      </c>
      <c r="V29" s="3">
        <f>+[7]EreVolChain!E3886</f>
        <v>8486</v>
      </c>
      <c r="W29" s="3">
        <f>+[7]EreVolChain!F3886</f>
        <v>9407</v>
      </c>
      <c r="X29" s="3">
        <f>+[7]EreVolChain!G3886</f>
        <v>9614.0973751058427</v>
      </c>
      <c r="Y29" s="3">
        <f>+[7]EreVolChain!H3886</f>
        <v>10144.40705368311</v>
      </c>
    </row>
    <row r="30" spans="1:25" x14ac:dyDescent="0.2">
      <c r="A30" s="5" t="s">
        <v>34</v>
      </c>
      <c r="B30" s="5"/>
      <c r="C30" s="7" t="s">
        <v>7</v>
      </c>
      <c r="D30" s="4">
        <f t="shared" ref="D30:T30" si="7">SUM(D31:D33)</f>
        <v>117930.98674927704</v>
      </c>
      <c r="E30" s="4">
        <f t="shared" si="7"/>
        <v>41300.450098652684</v>
      </c>
      <c r="F30" s="4">
        <f t="shared" si="7"/>
        <v>43417.158130661417</v>
      </c>
      <c r="G30" s="4">
        <f t="shared" si="7"/>
        <v>72489.770007157465</v>
      </c>
      <c r="H30" s="4">
        <f t="shared" si="7"/>
        <v>69486.257593730246</v>
      </c>
      <c r="I30" s="4">
        <f t="shared" si="7"/>
        <v>86983.828455409079</v>
      </c>
      <c r="J30" s="4">
        <f t="shared" si="7"/>
        <v>100560.94883732279</v>
      </c>
      <c r="K30" s="4">
        <f t="shared" si="7"/>
        <v>72163.782870444164</v>
      </c>
      <c r="L30" s="4">
        <f t="shared" si="7"/>
        <v>68948.592245338936</v>
      </c>
      <c r="M30" s="4">
        <f t="shared" si="7"/>
        <v>78804.733113532071</v>
      </c>
      <c r="N30" s="4">
        <f t="shared" si="7"/>
        <v>98144.317055779713</v>
      </c>
      <c r="O30" s="4">
        <f t="shared" si="7"/>
        <v>86632.236004693434</v>
      </c>
      <c r="P30" s="4">
        <f t="shared" si="7"/>
        <v>89884.314718130234</v>
      </c>
      <c r="Q30" s="4">
        <f t="shared" si="7"/>
        <v>103230.05675624026</v>
      </c>
      <c r="R30" s="4">
        <f t="shared" si="7"/>
        <v>95024.094533763157</v>
      </c>
      <c r="S30" s="4">
        <f t="shared" si="7"/>
        <v>114034.14173702431</v>
      </c>
      <c r="T30" s="4">
        <f t="shared" si="7"/>
        <v>113642.49402487636</v>
      </c>
      <c r="U30" s="4">
        <f>SUM(U31:U33)</f>
        <v>120391.57336483794</v>
      </c>
      <c r="V30" s="4">
        <f>+[7]EreVolChain!E3887</f>
        <v>102022</v>
      </c>
      <c r="W30" s="4">
        <f>+[7]EreVolChain!F3887</f>
        <v>122425</v>
      </c>
      <c r="X30" s="4">
        <f>+[7]EreVolChain!G3887</f>
        <v>136715.86315285886</v>
      </c>
      <c r="Y30" s="4">
        <f>+[7]EreVolChain!H3887</f>
        <v>143065.94242414701</v>
      </c>
    </row>
    <row r="31" spans="1:25" x14ac:dyDescent="0.2">
      <c r="A31" s="10" t="s">
        <v>8</v>
      </c>
      <c r="B31" s="11"/>
      <c r="C31" s="14" t="s">
        <v>35</v>
      </c>
      <c r="D31" s="3">
        <f>+[6]Tpub_Demande!D16</f>
        <v>117544.05652103075</v>
      </c>
      <c r="E31" s="3">
        <f>+[6]Tpub_Demande!E16</f>
        <v>40902.674300866594</v>
      </c>
      <c r="F31" s="3">
        <f>+[6]Tpub_Demande!F16</f>
        <v>43010.220827705663</v>
      </c>
      <c r="G31" s="3">
        <f>+[6]Tpub_Demande!G16</f>
        <v>72073.409156961585</v>
      </c>
      <c r="H31" s="3">
        <f>+[6]Tpub_Demande!H16</f>
        <v>69059.235114779833</v>
      </c>
      <c r="I31" s="3">
        <f>+[6]Tpub_Demande!I16</f>
        <v>86545.503379297967</v>
      </c>
      <c r="J31" s="3">
        <f>+[6]Tpub_Demande!J16</f>
        <v>100114.39758845069</v>
      </c>
      <c r="K31" s="3">
        <f>+[6]Tpub_Demande!K16</f>
        <v>71705.197311421332</v>
      </c>
      <c r="L31" s="3">
        <f>+[6]Tpub_Demande!L16</f>
        <v>68482.281810094762</v>
      </c>
      <c r="M31" s="3">
        <f>+[6]Tpub_Demande!M16</f>
        <v>78325.606364411389</v>
      </c>
      <c r="N31" s="3">
        <f>+[6]Tpub_Demande!N16</f>
        <v>97654.365287706241</v>
      </c>
      <c r="O31" s="3">
        <f>+[6]Tpub_Demande!O16</f>
        <v>86108.521859928209</v>
      </c>
      <c r="P31" s="3">
        <f>+[6]Tpub_Demande!P16</f>
        <v>89370.831496024926</v>
      </c>
      <c r="Q31" s="3">
        <f>+[6]Tpub_Demande!Q16</f>
        <v>102569.44020426567</v>
      </c>
      <c r="R31" s="3">
        <f>+[6]Tpub_Demande!R16</f>
        <v>94337.292551127903</v>
      </c>
      <c r="S31" s="3">
        <f>+[6]Tpub_Demande!S16</f>
        <v>113255.69883968002</v>
      </c>
      <c r="T31" s="3">
        <f>+[6]Tpub_Demande!T16</f>
        <v>103177.07680171661</v>
      </c>
      <c r="U31" s="3">
        <f>+[6]Tpub_Demande!U16</f>
        <v>107498.0186980073</v>
      </c>
      <c r="V31" s="3">
        <f>+[7]EreVolChain!E3888</f>
        <v>110333</v>
      </c>
      <c r="W31" s="3">
        <f>+[7]EreVolChain!F3888</f>
        <v>121054</v>
      </c>
      <c r="X31" s="3">
        <f>+[7]EreVolChain!G3888</f>
        <v>135281.36212734829</v>
      </c>
      <c r="Y31" s="3">
        <f>+[7]EreVolChain!H3888</f>
        <v>141563.34982761275</v>
      </c>
    </row>
    <row r="32" spans="1:25" x14ac:dyDescent="0.2">
      <c r="A32" s="10" t="s">
        <v>37</v>
      </c>
      <c r="B32" s="11"/>
      <c r="C32" s="14" t="s">
        <v>36</v>
      </c>
      <c r="D32" s="3">
        <f>+[6]Tpub_Demande!D19</f>
        <v>386.93022824629293</v>
      </c>
      <c r="E32" s="3">
        <f>+[6]Tpub_Demande!E19</f>
        <v>397.77579778609231</v>
      </c>
      <c r="F32" s="3">
        <f>+[6]Tpub_Demande!F19</f>
        <v>406.93730295575176</v>
      </c>
      <c r="G32" s="3">
        <f>+[6]Tpub_Demande!G19</f>
        <v>416.36085019587648</v>
      </c>
      <c r="H32" s="3">
        <f>+[6]Tpub_Demande!H19</f>
        <v>427.02247895041046</v>
      </c>
      <c r="I32" s="3">
        <f>+[6]Tpub_Demande!I19</f>
        <v>438.32507611110907</v>
      </c>
      <c r="J32" s="3">
        <f>+[6]Tpub_Demande!J19</f>
        <v>446.55124887210616</v>
      </c>
      <c r="K32" s="3">
        <f>+[6]Tpub_Demande!K19</f>
        <v>458.5855590228316</v>
      </c>
      <c r="L32" s="3">
        <f>+[6]Tpub_Demande!L19</f>
        <v>466.31043524417674</v>
      </c>
      <c r="M32" s="3">
        <f>+[6]Tpub_Demande!M19</f>
        <v>479.12674912068269</v>
      </c>
      <c r="N32" s="3">
        <f>+[6]Tpub_Demande!N19</f>
        <v>489.95176807346684</v>
      </c>
      <c r="O32" s="3">
        <f>+[6]Tpub_Demande!O19</f>
        <v>523.71414476522273</v>
      </c>
      <c r="P32" s="3">
        <f>+[6]Tpub_Demande!P19</f>
        <v>513.48322210530898</v>
      </c>
      <c r="Q32" s="3">
        <f>+[6]Tpub_Demande!Q19</f>
        <v>660.61655197457833</v>
      </c>
      <c r="R32" s="3">
        <f>+[6]Tpub_Demande!R19</f>
        <v>686.80198263525904</v>
      </c>
      <c r="S32" s="3">
        <f>+[6]Tpub_Demande!S19</f>
        <v>778.44289734429333</v>
      </c>
      <c r="T32" s="3">
        <f>+[6]Tpub_Demande!T19</f>
        <v>10465.417223159748</v>
      </c>
      <c r="U32" s="3">
        <f>+[6]Tpub_Demande!U19</f>
        <v>12893.554666830634</v>
      </c>
      <c r="V32" s="3">
        <f>+[7]EreVolChain!E3889</f>
        <v>-8311</v>
      </c>
      <c r="W32" s="3">
        <f>+[7]EreVolChain!F3889</f>
        <v>1371</v>
      </c>
      <c r="X32" s="3">
        <f>+[7]EreVolChain!G3889</f>
        <v>1408.1796610169492</v>
      </c>
      <c r="Y32" s="3">
        <f>+[7]EreVolChain!H3889</f>
        <v>1475.5122416756326</v>
      </c>
    </row>
    <row r="33" spans="1:25" x14ac:dyDescent="0.2">
      <c r="A33" s="10" t="s">
        <v>38</v>
      </c>
      <c r="B33" s="11"/>
      <c r="C33" s="14" t="s">
        <v>39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>
        <f>+[7]EreVolChain!E3890</f>
        <v>0</v>
      </c>
      <c r="W33" s="3">
        <f>+[7]EreVolChain!F3890</f>
        <v>0</v>
      </c>
      <c r="X33" s="3">
        <f>+[7]EreVolChain!G3890</f>
        <v>0</v>
      </c>
      <c r="Y33" s="3">
        <f>+[7]EreVolChain!H3890</f>
        <v>0</v>
      </c>
    </row>
    <row r="34" spans="1:25" x14ac:dyDescent="0.2">
      <c r="A34" s="5" t="s">
        <v>40</v>
      </c>
      <c r="B34" s="5"/>
      <c r="C34" s="7" t="s">
        <v>42</v>
      </c>
      <c r="D34" s="2">
        <f t="shared" ref="D34:T34" si="8">+D35-D38</f>
        <v>-99769.066001984233</v>
      </c>
      <c r="E34" s="2">
        <f t="shared" si="8"/>
        <v>-40235.640028449779</v>
      </c>
      <c r="F34" s="2">
        <f t="shared" si="8"/>
        <v>-41376.159526063333</v>
      </c>
      <c r="G34" s="2">
        <f t="shared" si="8"/>
        <v>-47504.789681179216</v>
      </c>
      <c r="H34" s="2">
        <f t="shared" si="8"/>
        <v>-48116.142708930682</v>
      </c>
      <c r="I34" s="2">
        <f t="shared" si="8"/>
        <v>-30671.112260587892</v>
      </c>
      <c r="J34" s="2">
        <f t="shared" si="8"/>
        <v>-12112.362885846087</v>
      </c>
      <c r="K34" s="2">
        <f t="shared" si="8"/>
        <v>-49035.697787975878</v>
      </c>
      <c r="L34" s="2">
        <f t="shared" si="8"/>
        <v>-23926.029980104926</v>
      </c>
      <c r="M34" s="2">
        <f t="shared" si="8"/>
        <v>-56963.025088554627</v>
      </c>
      <c r="N34" s="2">
        <f t="shared" si="8"/>
        <v>-55028.755651121202</v>
      </c>
      <c r="O34" s="2">
        <f t="shared" si="8"/>
        <v>-73937.053592029697</v>
      </c>
      <c r="P34" s="2">
        <f t="shared" si="8"/>
        <v>-34088.231323863947</v>
      </c>
      <c r="Q34" s="2">
        <f t="shared" si="8"/>
        <v>-50413.628131457634</v>
      </c>
      <c r="R34" s="2">
        <f t="shared" si="8"/>
        <v>-11561.758841779811</v>
      </c>
      <c r="S34" s="2">
        <f t="shared" si="8"/>
        <v>-24083.700982618262</v>
      </c>
      <c r="T34" s="2">
        <f t="shared" si="8"/>
        <v>-2350.6059933401993</v>
      </c>
      <c r="U34" s="2">
        <f>+U35-U38</f>
        <v>-15611.019677636417</v>
      </c>
      <c r="V34" s="2">
        <f>+[7]EreVolChain!E3891</f>
        <v>-29139</v>
      </c>
      <c r="W34" s="2">
        <f>+[7]EreVolChain!F3891</f>
        <v>-48111</v>
      </c>
      <c r="X34" s="2">
        <f>+[7]EreVolChain!G3891</f>
        <v>-57886.187822455984</v>
      </c>
      <c r="Y34" s="2">
        <f>+[7]EreVolChain!H3891</f>
        <v>-23751.34541628911</v>
      </c>
    </row>
    <row r="35" spans="1:25" x14ac:dyDescent="0.2">
      <c r="A35" s="10" t="s">
        <v>41</v>
      </c>
      <c r="B35" s="11"/>
      <c r="C35" s="14" t="s">
        <v>9</v>
      </c>
      <c r="D35" s="3">
        <f>+[6]Tpub_Demande!D22</f>
        <v>51897.438240611235</v>
      </c>
      <c r="E35" s="3">
        <f>+[6]Tpub_Demande!E22</f>
        <v>41626.908730181371</v>
      </c>
      <c r="F35" s="3">
        <f>+[6]Tpub_Demande!F22</f>
        <v>67926.003469475021</v>
      </c>
      <c r="G35" s="3">
        <f>+[6]Tpub_Demande!G22</f>
        <v>82635.081922233381</v>
      </c>
      <c r="H35" s="3">
        <f>+[6]Tpub_Demande!H22</f>
        <v>91158.570315865451</v>
      </c>
      <c r="I35" s="3">
        <f>+[6]Tpub_Demande!I22</f>
        <v>80484.928543470305</v>
      </c>
      <c r="J35" s="3">
        <f>+[6]Tpub_Demande!J22</f>
        <v>78721.766620042021</v>
      </c>
      <c r="K35" s="3">
        <f>+[6]Tpub_Demande!K22</f>
        <v>87467.953168054184</v>
      </c>
      <c r="L35" s="3">
        <f>+[6]Tpub_Demande!L22</f>
        <v>100108.27855632518</v>
      </c>
      <c r="M35" s="3">
        <f>+[6]Tpub_Demande!M22</f>
        <v>87701.321844955441</v>
      </c>
      <c r="N35" s="3">
        <f>+[6]Tpub_Demande!N22</f>
        <v>103291.37997889786</v>
      </c>
      <c r="O35" s="3">
        <f>+[6]Tpub_Demande!O22</f>
        <v>104304.46516735162</v>
      </c>
      <c r="P35" s="3">
        <f>+[6]Tpub_Demande!P22</f>
        <v>124531.01275297145</v>
      </c>
      <c r="Q35" s="3">
        <f>+[6]Tpub_Demande!Q22</f>
        <v>115252.58419199122</v>
      </c>
      <c r="R35" s="3">
        <f>+[6]Tpub_Demande!R22</f>
        <v>162472.34001628848</v>
      </c>
      <c r="S35" s="3">
        <f>+[6]Tpub_Demande!S22</f>
        <v>140804.85480836991</v>
      </c>
      <c r="T35" s="3">
        <f>+[6]Tpub_Demande!T22</f>
        <v>148046.64896761935</v>
      </c>
      <c r="U35" s="3">
        <f>+[6]Tpub_Demande!U22</f>
        <v>159930.35601445253</v>
      </c>
      <c r="V35" s="3">
        <f>+[7]EreVolChain!E3892</f>
        <v>170644</v>
      </c>
      <c r="W35" s="3">
        <f>+[7]EreVolChain!F3892</f>
        <v>172019</v>
      </c>
      <c r="X35" s="3">
        <f>+[7]EreVolChain!G3892</f>
        <v>179466.79245691744</v>
      </c>
      <c r="Y35" s="3">
        <f>+[7]EreVolChain!H3892</f>
        <v>196541.43512138378</v>
      </c>
    </row>
    <row r="36" spans="1:25" x14ac:dyDescent="0.2">
      <c r="A36" s="10" t="s">
        <v>43</v>
      </c>
      <c r="B36" s="11"/>
      <c r="C36" s="14" t="s">
        <v>10</v>
      </c>
      <c r="D36" s="20">
        <f>[6]Tpub_Demande!D23</f>
        <v>47596.838855632668</v>
      </c>
      <c r="E36" s="20">
        <f>[6]Tpub_Demande!E23</f>
        <v>38273.221694498665</v>
      </c>
      <c r="F36" s="20">
        <f>[6]Tpub_Demande!F23</f>
        <v>63142.12174997801</v>
      </c>
      <c r="G36" s="20">
        <f>[6]Tpub_Demande!G23</f>
        <v>76675.490709577047</v>
      </c>
      <c r="H36" s="20">
        <f>[6]Tpub_Demande!H23</f>
        <v>84785.802907284422</v>
      </c>
      <c r="I36" s="20">
        <f>[6]Tpub_Demande!I23</f>
        <v>75045.250098881137</v>
      </c>
      <c r="J36" s="20">
        <f>[6]Tpub_Demande!J23</f>
        <v>71550.649062378536</v>
      </c>
      <c r="K36" s="20">
        <f>[6]Tpub_Demande!K23</f>
        <v>77832.687006560867</v>
      </c>
      <c r="L36" s="20">
        <f>[6]Tpub_Demande!L23</f>
        <v>92251.806546271968</v>
      </c>
      <c r="M36" s="20">
        <f>[6]Tpub_Demande!M23</f>
        <v>79989.280812628509</v>
      </c>
      <c r="N36" s="20">
        <f>[6]Tpub_Demande!N23</f>
        <v>90735.533650278565</v>
      </c>
      <c r="O36" s="20">
        <f>[6]Tpub_Demande!O23</f>
        <v>90958.138208425531</v>
      </c>
      <c r="P36" s="20">
        <f>[6]Tpub_Demande!P23</f>
        <v>109266.69989484736</v>
      </c>
      <c r="Q36" s="20">
        <f>[6]Tpub_Demande!Q23</f>
        <v>98252.217616530892</v>
      </c>
      <c r="R36" s="20">
        <f>[6]Tpub_Demande!R23</f>
        <v>142362.7674200148</v>
      </c>
      <c r="S36" s="20">
        <f>[6]Tpub_Demande!S23</f>
        <v>124750.76060790595</v>
      </c>
      <c r="T36" s="20">
        <f>[6]Tpub_Demande!T23</f>
        <v>130056.26319353811</v>
      </c>
      <c r="U36" s="20">
        <f>[6]Tpub_Demande!U23</f>
        <v>138896.13829317407</v>
      </c>
      <c r="V36" s="20">
        <f>+[7]EreVolChain!E3893</f>
        <v>149457</v>
      </c>
      <c r="W36" s="20">
        <f>+[7]EreVolChain!F3893</f>
        <v>145914</v>
      </c>
      <c r="X36" s="20">
        <f>+[7]EreVolChain!G3893</f>
        <v>153926.12358081239</v>
      </c>
      <c r="Y36" s="20">
        <f>+[7]EreVolChain!H3893</f>
        <v>169683.96855437415</v>
      </c>
    </row>
    <row r="37" spans="1:25" x14ac:dyDescent="0.2">
      <c r="A37" s="10" t="s">
        <v>44</v>
      </c>
      <c r="B37" s="11"/>
      <c r="C37" s="14" t="s">
        <v>11</v>
      </c>
      <c r="D37" s="20">
        <f>[6]Tpub_Demande!D24</f>
        <v>4300.5993849785627</v>
      </c>
      <c r="E37" s="20">
        <f>[6]Tpub_Demande!E24</f>
        <v>3353.6870356827039</v>
      </c>
      <c r="F37" s="20">
        <f>[6]Tpub_Demande!F24</f>
        <v>4783.8817194969997</v>
      </c>
      <c r="G37" s="20">
        <f>[6]Tpub_Demande!G24</f>
        <v>5959.5912126563326</v>
      </c>
      <c r="H37" s="20">
        <f>[6]Tpub_Demande!H24</f>
        <v>6372.7674085810286</v>
      </c>
      <c r="I37" s="20">
        <f>[6]Tpub_Demande!I24</f>
        <v>5439.6784445891608</v>
      </c>
      <c r="J37" s="20">
        <f>[6]Tpub_Demande!J24</f>
        <v>7171.1175576634687</v>
      </c>
      <c r="K37" s="20">
        <f>[6]Tpub_Demande!K24</f>
        <v>9635.2661614933095</v>
      </c>
      <c r="L37" s="20">
        <f>[6]Tpub_Demande!L24</f>
        <v>7856.4720100532159</v>
      </c>
      <c r="M37" s="20">
        <f>[6]Tpub_Demande!M24</f>
        <v>7712.0410323269471</v>
      </c>
      <c r="N37" s="20">
        <f>[6]Tpub_Demande!N24</f>
        <v>12555.846328619282</v>
      </c>
      <c r="O37" s="20">
        <f>[6]Tpub_Demande!O24</f>
        <v>13346.326958926078</v>
      </c>
      <c r="P37" s="20">
        <f>[6]Tpub_Demande!P24</f>
        <v>15264.312858124094</v>
      </c>
      <c r="Q37" s="20">
        <f>[6]Tpub_Demande!Q24</f>
        <v>17000.366575460328</v>
      </c>
      <c r="R37" s="20">
        <f>[6]Tpub_Demande!R24</f>
        <v>20109.572596273687</v>
      </c>
      <c r="S37" s="20">
        <f>[6]Tpub_Demande!S24</f>
        <v>16054.09420046398</v>
      </c>
      <c r="T37" s="20">
        <f>[6]Tpub_Demande!T24</f>
        <v>17990.385774081245</v>
      </c>
      <c r="U37" s="20">
        <f>[6]Tpub_Demande!U24</f>
        <v>21034.217721278474</v>
      </c>
      <c r="V37" s="20">
        <f>+[7]EreVolChain!E3894</f>
        <v>21187</v>
      </c>
      <c r="W37" s="20">
        <f>+[7]EreVolChain!F3894</f>
        <v>26104.999999999996</v>
      </c>
      <c r="X37" s="20">
        <f>+[7]EreVolChain!G3894</f>
        <v>25516.441525359285</v>
      </c>
      <c r="Y37" s="20">
        <f>+[7]EreVolChain!H3894</f>
        <v>26938.140369534151</v>
      </c>
    </row>
    <row r="38" spans="1:25" x14ac:dyDescent="0.2">
      <c r="A38" s="10" t="s">
        <v>45</v>
      </c>
      <c r="B38" s="11"/>
      <c r="C38" s="14" t="s">
        <v>12</v>
      </c>
      <c r="D38" s="3">
        <f>+[6]Tpub_Demande!D25</f>
        <v>151666.50424259546</v>
      </c>
      <c r="E38" s="3">
        <f>+[6]Tpub_Demande!E25</f>
        <v>81862.54875863115</v>
      </c>
      <c r="F38" s="3">
        <f>+[6]Tpub_Demande!F25</f>
        <v>109302.16299553835</v>
      </c>
      <c r="G38" s="3">
        <f>+[6]Tpub_Demande!G25</f>
        <v>130139.8716034126</v>
      </c>
      <c r="H38" s="3">
        <f>+[6]Tpub_Demande!H25</f>
        <v>139274.71302479613</v>
      </c>
      <c r="I38" s="3">
        <f>+[6]Tpub_Demande!I25</f>
        <v>111156.0408040582</v>
      </c>
      <c r="J38" s="3">
        <f>+[6]Tpub_Demande!J25</f>
        <v>90834.129505888108</v>
      </c>
      <c r="K38" s="3">
        <f>+[6]Tpub_Demande!K25</f>
        <v>136503.65095603006</v>
      </c>
      <c r="L38" s="3">
        <f>+[6]Tpub_Demande!L25</f>
        <v>124034.30853643011</v>
      </c>
      <c r="M38" s="3">
        <f>+[6]Tpub_Demande!M25</f>
        <v>144664.34693351007</v>
      </c>
      <c r="N38" s="3">
        <f>+[6]Tpub_Demande!N25</f>
        <v>158320.13563001907</v>
      </c>
      <c r="O38" s="3">
        <f>+[6]Tpub_Demande!O25</f>
        <v>178241.51875938132</v>
      </c>
      <c r="P38" s="3">
        <f>+[6]Tpub_Demande!P25</f>
        <v>158619.2440768354</v>
      </c>
      <c r="Q38" s="3">
        <f>+[6]Tpub_Demande!Q25</f>
        <v>165666.21232344885</v>
      </c>
      <c r="R38" s="3">
        <f>+[6]Tpub_Demande!R25</f>
        <v>174034.09885806829</v>
      </c>
      <c r="S38" s="3">
        <f>+[6]Tpub_Demande!S25</f>
        <v>164888.55579098818</v>
      </c>
      <c r="T38" s="3">
        <f>+[6]Tpub_Demande!T25</f>
        <v>150397.25496095954</v>
      </c>
      <c r="U38" s="3">
        <f>+[6]Tpub_Demande!U25</f>
        <v>175541.37569208894</v>
      </c>
      <c r="V38" s="3">
        <f>+[7]EreVolChain!E3895</f>
        <v>199783</v>
      </c>
      <c r="W38" s="3">
        <f>+[7]EreVolChain!F3895</f>
        <v>220130</v>
      </c>
      <c r="X38" s="3">
        <f>+[7]EreVolChain!G3895</f>
        <v>237444.69364921504</v>
      </c>
      <c r="Y38" s="3">
        <f>+[7]EreVolChain!H3895</f>
        <v>239454.65532570297</v>
      </c>
    </row>
    <row r="39" spans="1:25" x14ac:dyDescent="0.2">
      <c r="A39" s="10" t="s">
        <v>46</v>
      </c>
      <c r="B39" s="11"/>
      <c r="C39" s="14" t="s">
        <v>10</v>
      </c>
      <c r="D39" s="20">
        <f>[6]Tpub_Demande!D26</f>
        <v>139577.24009263754</v>
      </c>
      <c r="E39" s="20">
        <f>[6]Tpub_Demande!E26</f>
        <v>73478.030531709184</v>
      </c>
      <c r="F39" s="20">
        <f>[6]Tpub_Demande!F26</f>
        <v>99912.655249433185</v>
      </c>
      <c r="G39" s="20">
        <f>[6]Tpub_Demande!G26</f>
        <v>119431.62118330243</v>
      </c>
      <c r="H39" s="20">
        <f>[6]Tpub_Demande!H26</f>
        <v>127200.15333114576</v>
      </c>
      <c r="I39" s="20">
        <f>[6]Tpub_Demande!I26</f>
        <v>100193.57790886397</v>
      </c>
      <c r="J39" s="20">
        <f>[6]Tpub_Demande!J26</f>
        <v>81560.214255899584</v>
      </c>
      <c r="K39" s="20">
        <f>[6]Tpub_Demande!K26</f>
        <v>123760.38389958473</v>
      </c>
      <c r="L39" s="20">
        <f>[6]Tpub_Demande!L26</f>
        <v>112995.77463316834</v>
      </c>
      <c r="M39" s="20">
        <f>[6]Tpub_Demande!M26</f>
        <v>132132.85331441523</v>
      </c>
      <c r="N39" s="20">
        <f>[6]Tpub_Demande!N26</f>
        <v>141282.63193407629</v>
      </c>
      <c r="O39" s="20">
        <f>[6]Tpub_Demande!O26</f>
        <v>159281.79770136357</v>
      </c>
      <c r="P39" s="20">
        <f>[6]Tpub_Demande!P26</f>
        <v>140145.05734247054</v>
      </c>
      <c r="Q39" s="20">
        <f>[6]Tpub_Demande!Q26</f>
        <v>145608.48749099261</v>
      </c>
      <c r="R39" s="20">
        <f>[6]Tpub_Demande!R26</f>
        <v>154192.55336328756</v>
      </c>
      <c r="S39" s="20">
        <f>[6]Tpub_Demande!S26</f>
        <v>150018.82836983324</v>
      </c>
      <c r="T39" s="20">
        <f>[6]Tpub_Demande!T26</f>
        <v>135663.90921867691</v>
      </c>
      <c r="U39" s="20">
        <f>[6]Tpub_Demande!U26</f>
        <v>156040.96525062964</v>
      </c>
      <c r="V39" s="20">
        <f>+[7]EreVolChain!E3896</f>
        <v>176969</v>
      </c>
      <c r="W39" s="20">
        <f>+[7]EreVolChain!F3896</f>
        <v>192449.99999999997</v>
      </c>
      <c r="X39" s="20">
        <f>+[7]EreVolChain!G3896</f>
        <v>193788.93829919555</v>
      </c>
      <c r="Y39" s="20">
        <f>+[7]EreVolChain!H3896</f>
        <v>193845.47145136076</v>
      </c>
    </row>
    <row r="40" spans="1:25" x14ac:dyDescent="0.2">
      <c r="A40" s="10" t="s">
        <v>47</v>
      </c>
      <c r="B40" s="11"/>
      <c r="C40" s="14" t="s">
        <v>11</v>
      </c>
      <c r="D40" s="20">
        <f>[6]Tpub_Demande!D27</f>
        <v>12089.264149957957</v>
      </c>
      <c r="E40" s="20">
        <f>[6]Tpub_Demande!E27</f>
        <v>8384.5182269219567</v>
      </c>
      <c r="F40" s="20">
        <f>[6]Tpub_Demande!F27</f>
        <v>9389.5077461051551</v>
      </c>
      <c r="G40" s="20">
        <f>[6]Tpub_Demande!G27</f>
        <v>10708.250420110173</v>
      </c>
      <c r="H40" s="20">
        <f>[6]Tpub_Demande!H27</f>
        <v>12074.559693650395</v>
      </c>
      <c r="I40" s="20">
        <f>[6]Tpub_Demande!I27</f>
        <v>10962.462895194227</v>
      </c>
      <c r="J40" s="20">
        <f>[6]Tpub_Demande!J27</f>
        <v>9273.9152499885349</v>
      </c>
      <c r="K40" s="20">
        <f>[6]Tpub_Demande!K27</f>
        <v>12743.267056445327</v>
      </c>
      <c r="L40" s="20">
        <f>[6]Tpub_Demande!L27</f>
        <v>11038.533903261754</v>
      </c>
      <c r="M40" s="20">
        <f>[6]Tpub_Demande!M27</f>
        <v>12531.493619094843</v>
      </c>
      <c r="N40" s="20">
        <f>[6]Tpub_Demande!N27</f>
        <v>17037.503695942771</v>
      </c>
      <c r="O40" s="20">
        <f>[6]Tpub_Demande!O27</f>
        <v>18959.721058017767</v>
      </c>
      <c r="P40" s="20">
        <f>[6]Tpub_Demande!P27</f>
        <v>18474.186734364848</v>
      </c>
      <c r="Q40" s="20">
        <f>[6]Tpub_Demande!Q27</f>
        <v>20057.724832456239</v>
      </c>
      <c r="R40" s="20">
        <f>[6]Tpub_Demande!R27</f>
        <v>19841.545494780752</v>
      </c>
      <c r="S40" s="20">
        <f>[6]Tpub_Demande!S27</f>
        <v>14869.727421154932</v>
      </c>
      <c r="T40" s="20">
        <f>[6]Tpub_Demande!T27</f>
        <v>14733.345742282601</v>
      </c>
      <c r="U40" s="20">
        <f>[6]Tpub_Demande!U27</f>
        <v>19500.410441459258</v>
      </c>
      <c r="V40" s="20">
        <f>+[7]EreVolChain!E3897</f>
        <v>22814</v>
      </c>
      <c r="W40" s="20">
        <f>+[7]EreVolChain!F3897</f>
        <v>27680.000000000004</v>
      </c>
      <c r="X40" s="20">
        <f>+[7]EreVolChain!G3897</f>
        <v>44153.910034602086</v>
      </c>
      <c r="Y40" s="20">
        <f>+[7]EreVolChain!H3897</f>
        <v>45806.80882066406</v>
      </c>
    </row>
    <row r="41" spans="1:25" x14ac:dyDescent="0.2">
      <c r="A41" s="12" t="s">
        <v>22</v>
      </c>
      <c r="B41" s="12"/>
      <c r="C41" s="9" t="s">
        <v>13</v>
      </c>
      <c r="D41" s="4">
        <f t="shared" ref="D41:T41" si="9">+D26+D30+D34</f>
        <v>455165.90532249195</v>
      </c>
      <c r="E41" s="4">
        <f t="shared" si="9"/>
        <v>353000.60852557223</v>
      </c>
      <c r="F41" s="4">
        <f t="shared" si="9"/>
        <v>412357.73591698054</v>
      </c>
      <c r="G41" s="4">
        <f t="shared" si="9"/>
        <v>416894.81798325916</v>
      </c>
      <c r="H41" s="4">
        <f t="shared" si="9"/>
        <v>436847.28577383538</v>
      </c>
      <c r="I41" s="4">
        <f t="shared" si="9"/>
        <v>452809.40618778067</v>
      </c>
      <c r="J41" s="4">
        <f t="shared" si="9"/>
        <v>451514.6835123729</v>
      </c>
      <c r="K41" s="4">
        <f t="shared" si="9"/>
        <v>456805.9458353818</v>
      </c>
      <c r="L41" s="4">
        <f t="shared" si="9"/>
        <v>486771.37026786996</v>
      </c>
      <c r="M41" s="4">
        <f t="shared" si="9"/>
        <v>499751.15286494431</v>
      </c>
      <c r="N41" s="4">
        <f t="shared" si="9"/>
        <v>512543.91520422493</v>
      </c>
      <c r="O41" s="4">
        <f t="shared" si="9"/>
        <v>535734.34979572752</v>
      </c>
      <c r="P41" s="4">
        <f t="shared" si="9"/>
        <v>548848.86453656445</v>
      </c>
      <c r="Q41" s="4">
        <f t="shared" si="9"/>
        <v>579613.83627782459</v>
      </c>
      <c r="R41" s="4">
        <f t="shared" si="9"/>
        <v>626475.85650764953</v>
      </c>
      <c r="S41" s="4">
        <f t="shared" si="9"/>
        <v>615745.570789002</v>
      </c>
      <c r="T41" s="4">
        <f t="shared" si="9"/>
        <v>635794.24673795165</v>
      </c>
      <c r="U41" s="4">
        <f>+U26+U30+U34</f>
        <v>641926.64594587893</v>
      </c>
      <c r="V41" s="4">
        <f>+[7]EreVolChain!E3898</f>
        <v>681303</v>
      </c>
      <c r="W41" s="4">
        <f>+[7]EreVolChain!F3898</f>
        <v>717457</v>
      </c>
      <c r="X41" s="4">
        <f>+[7]EreVolChain!G3898</f>
        <v>751815.95561762876</v>
      </c>
      <c r="Y41" s="4">
        <f>+[7]EreVolChain!H3898</f>
        <v>780095.16390470602</v>
      </c>
    </row>
    <row r="42" spans="1:25" x14ac:dyDescent="0.2">
      <c r="A42" s="10"/>
      <c r="B42" s="11"/>
      <c r="C42" s="14" t="s">
        <v>25</v>
      </c>
      <c r="D42" s="16">
        <f t="shared" ref="D42:T42" si="10">+D41-D26-D30-D34</f>
        <v>0</v>
      </c>
      <c r="E42" s="16">
        <f t="shared" si="10"/>
        <v>0</v>
      </c>
      <c r="F42" s="16">
        <f t="shared" si="10"/>
        <v>0</v>
      </c>
      <c r="G42" s="16">
        <f t="shared" si="10"/>
        <v>0</v>
      </c>
      <c r="H42" s="16">
        <f t="shared" si="10"/>
        <v>0</v>
      </c>
      <c r="I42" s="16">
        <f t="shared" si="10"/>
        <v>0</v>
      </c>
      <c r="J42" s="16">
        <f t="shared" si="10"/>
        <v>0</v>
      </c>
      <c r="K42" s="16">
        <f t="shared" si="10"/>
        <v>0</v>
      </c>
      <c r="L42" s="16">
        <f t="shared" si="10"/>
        <v>0</v>
      </c>
      <c r="M42" s="16">
        <f t="shared" si="10"/>
        <v>0</v>
      </c>
      <c r="N42" s="16">
        <f t="shared" si="10"/>
        <v>0</v>
      </c>
      <c r="O42" s="16">
        <f t="shared" si="10"/>
        <v>0</v>
      </c>
      <c r="P42" s="16">
        <f t="shared" si="10"/>
        <v>0</v>
      </c>
      <c r="Q42" s="16">
        <f t="shared" si="10"/>
        <v>0</v>
      </c>
      <c r="R42" s="16">
        <f t="shared" si="10"/>
        <v>0</v>
      </c>
      <c r="S42" s="16">
        <f t="shared" si="10"/>
        <v>0</v>
      </c>
      <c r="T42" s="16">
        <f t="shared" si="10"/>
        <v>-2.9103830456733704E-11</v>
      </c>
      <c r="U42" s="16">
        <f>+U41-U26-U30-U34</f>
        <v>-5.8207660913467407E-11</v>
      </c>
      <c r="V42" s="16">
        <f>+V41-V26-V30-V34</f>
        <v>0</v>
      </c>
      <c r="W42" s="16">
        <f>+W41-W26-W30-W34</f>
        <v>0</v>
      </c>
      <c r="X42" s="16">
        <f>+X41-X26-X30-X34</f>
        <v>492.99702164266637</v>
      </c>
      <c r="Y42" s="16">
        <f>+Y41-Y26-Y30-Y34</f>
        <v>-16831.077524651108</v>
      </c>
    </row>
    <row r="43" spans="1:25" x14ac:dyDescent="0.2">
      <c r="D43" s="55">
        <f>D41-'Tab1'!D19</f>
        <v>0</v>
      </c>
      <c r="E43" s="55">
        <f>E41-'Tab1'!E19</f>
        <v>0</v>
      </c>
      <c r="F43" s="55">
        <f>F41-'Tab1'!F19</f>
        <v>0</v>
      </c>
      <c r="G43" s="55">
        <f>G41-'Tab1'!G19</f>
        <v>-5.2386894822120667E-10</v>
      </c>
      <c r="H43" s="55">
        <f>H41-'Tab1'!H19</f>
        <v>0</v>
      </c>
      <c r="I43" s="55">
        <f>I41-'Tab1'!I19</f>
        <v>0</v>
      </c>
      <c r="J43" s="55">
        <f>J41-'Tab1'!J19</f>
        <v>0</v>
      </c>
      <c r="K43" s="55">
        <f>K41-'Tab1'!K19</f>
        <v>0</v>
      </c>
      <c r="L43" s="55">
        <f>L41-'Tab1'!L19</f>
        <v>0</v>
      </c>
      <c r="M43" s="55">
        <f>M41-'Tab1'!M19</f>
        <v>0</v>
      </c>
      <c r="N43" s="55">
        <f>N41-'Tab1'!N19</f>
        <v>0</v>
      </c>
      <c r="O43" s="55">
        <f>O41-'Tab1'!O19</f>
        <v>0</v>
      </c>
      <c r="P43" s="55">
        <f>P41-'Tab1'!P19</f>
        <v>0</v>
      </c>
      <c r="Q43" s="55">
        <f>Q41-'Tab1'!Q19</f>
        <v>0</v>
      </c>
      <c r="R43" s="55">
        <f>R41-'Tab1'!R19</f>
        <v>0</v>
      </c>
      <c r="S43" s="55">
        <f>S41-'Tab1'!S19</f>
        <v>0.42867082869634032</v>
      </c>
      <c r="T43" s="55">
        <f>T41-'Tab1'!T19</f>
        <v>0</v>
      </c>
      <c r="U43" s="55">
        <f>U41-'Tab1'!U19</f>
        <v>0</v>
      </c>
      <c r="V43" s="55">
        <f>V41-'Tab1'!V19</f>
        <v>0</v>
      </c>
      <c r="W43" s="55">
        <f>W41-'Tab1'!W19</f>
        <v>0</v>
      </c>
      <c r="X43" s="55">
        <f>X41-'Tab1'!X19</f>
        <v>0</v>
      </c>
      <c r="Y43" s="55">
        <f>Y41-'Tab1'!Y19</f>
        <v>0</v>
      </c>
    </row>
    <row r="44" spans="1:25" ht="26.25" customHeight="1" x14ac:dyDescent="0.2">
      <c r="A44" s="132" t="s">
        <v>49</v>
      </c>
      <c r="B44" s="132"/>
      <c r="C44" s="132"/>
      <c r="Y44" s="22"/>
    </row>
    <row r="46" spans="1:25" x14ac:dyDescent="0.2">
      <c r="A46" s="5" t="s">
        <v>0</v>
      </c>
      <c r="B46" s="6" t="s">
        <v>1</v>
      </c>
      <c r="C46" s="13" t="s">
        <v>2</v>
      </c>
      <c r="D46" s="1">
        <v>1997</v>
      </c>
      <c r="E46" s="1">
        <f>+D46+1</f>
        <v>1998</v>
      </c>
      <c r="F46" s="1">
        <f>+E46+1</f>
        <v>1999</v>
      </c>
      <c r="G46" s="1">
        <f t="shared" ref="G46:Y46" si="11">+F46+1</f>
        <v>2000</v>
      </c>
      <c r="H46" s="1">
        <f t="shared" si="11"/>
        <v>2001</v>
      </c>
      <c r="I46" s="1">
        <f t="shared" si="11"/>
        <v>2002</v>
      </c>
      <c r="J46" s="1">
        <f t="shared" si="11"/>
        <v>2003</v>
      </c>
      <c r="K46" s="1">
        <f t="shared" si="11"/>
        <v>2004</v>
      </c>
      <c r="L46" s="1">
        <f t="shared" si="11"/>
        <v>2005</v>
      </c>
      <c r="M46" s="1">
        <f t="shared" si="11"/>
        <v>2006</v>
      </c>
      <c r="N46" s="1">
        <f t="shared" si="11"/>
        <v>2007</v>
      </c>
      <c r="O46" s="1">
        <f t="shared" si="11"/>
        <v>2008</v>
      </c>
      <c r="P46" s="1">
        <f t="shared" si="11"/>
        <v>2009</v>
      </c>
      <c r="Q46" s="1">
        <f t="shared" si="11"/>
        <v>2010</v>
      </c>
      <c r="R46" s="1">
        <f t="shared" si="11"/>
        <v>2011</v>
      </c>
      <c r="S46" s="1">
        <f t="shared" si="11"/>
        <v>2012</v>
      </c>
      <c r="T46" s="1">
        <f t="shared" si="11"/>
        <v>2013</v>
      </c>
      <c r="U46" s="1">
        <f t="shared" si="11"/>
        <v>2014</v>
      </c>
      <c r="V46" s="1">
        <f t="shared" si="11"/>
        <v>2015</v>
      </c>
      <c r="W46" s="1">
        <f t="shared" si="11"/>
        <v>2016</v>
      </c>
      <c r="X46" s="1">
        <f t="shared" si="11"/>
        <v>2017</v>
      </c>
      <c r="Y46" s="1">
        <f t="shared" si="11"/>
        <v>2018</v>
      </c>
    </row>
    <row r="47" spans="1:25" x14ac:dyDescent="0.2">
      <c r="A47" s="12" t="s">
        <v>30</v>
      </c>
      <c r="B47" s="12"/>
      <c r="C47" s="9" t="s">
        <v>3</v>
      </c>
      <c r="D47" s="4"/>
      <c r="E47" s="19">
        <f t="shared" ref="E47:V61" si="12">+IFERROR((E26/D26-1)*100,"")</f>
        <v>-19.466226652949736</v>
      </c>
      <c r="F47" s="19">
        <f t="shared" si="12"/>
        <v>16.58851958602807</v>
      </c>
      <c r="G47" s="19">
        <f t="shared" si="12"/>
        <v>-4.4860221339418693</v>
      </c>
      <c r="H47" s="19">
        <f t="shared" si="12"/>
        <v>6.0134579352825845</v>
      </c>
      <c r="I47" s="19">
        <f t="shared" si="12"/>
        <v>-4.5683571146549307</v>
      </c>
      <c r="J47" s="19">
        <f t="shared" si="12"/>
        <v>-8.4314934464287496</v>
      </c>
      <c r="K47" s="19">
        <f t="shared" si="12"/>
        <v>19.448735000704321</v>
      </c>
      <c r="L47" s="19">
        <f t="shared" si="12"/>
        <v>1.8610466385603264</v>
      </c>
      <c r="M47" s="19">
        <f t="shared" si="12"/>
        <v>8.1857916042447307</v>
      </c>
      <c r="N47" s="19">
        <f t="shared" si="12"/>
        <v>-1.7746230236651783</v>
      </c>
      <c r="O47" s="19">
        <f t="shared" si="12"/>
        <v>11.420446410952811</v>
      </c>
      <c r="P47" s="19">
        <f t="shared" si="12"/>
        <v>-5.7331053027629526</v>
      </c>
      <c r="Q47" s="19">
        <f t="shared" si="12"/>
        <v>6.844019099246279</v>
      </c>
      <c r="R47" s="19">
        <f t="shared" si="12"/>
        <v>3.0782446775638572</v>
      </c>
      <c r="S47" s="19">
        <f t="shared" si="12"/>
        <v>-3.1708954051837046</v>
      </c>
      <c r="T47" s="19">
        <f t="shared" si="12"/>
        <v>-0.24586977975535884</v>
      </c>
      <c r="U47" s="19">
        <f t="shared" si="12"/>
        <v>2.4106151940756382</v>
      </c>
      <c r="V47" s="19">
        <f t="shared" si="12"/>
        <v>13.268998652046161</v>
      </c>
      <c r="W47" s="19">
        <f>+IFERROR((W26/V26-1)*100,"")</f>
        <v>5.7070773478846926</v>
      </c>
      <c r="X47" s="19">
        <f>+IFERROR((X26/W26-1)*100,"")</f>
        <v>4.563570351474433</v>
      </c>
      <c r="Y47" s="19">
        <f>+IFERROR((Y26/X26-1)*100,"")</f>
        <v>0.76110219734264462</v>
      </c>
    </row>
    <row r="48" spans="1:25" x14ac:dyDescent="0.2">
      <c r="A48" s="10" t="s">
        <v>31</v>
      </c>
      <c r="B48" s="11"/>
      <c r="C48" s="14" t="s">
        <v>4</v>
      </c>
      <c r="D48" s="3"/>
      <c r="E48" s="17">
        <f t="shared" si="12"/>
        <v>-22.315783184251824</v>
      </c>
      <c r="F48" s="17">
        <f t="shared" si="12"/>
        <v>15.050979940744691</v>
      </c>
      <c r="G48" s="17">
        <f t="shared" si="12"/>
        <v>-4.9331534607402361</v>
      </c>
      <c r="H48" s="17">
        <f t="shared" si="12"/>
        <v>7.6037837437151312</v>
      </c>
      <c r="I48" s="17">
        <f t="shared" si="12"/>
        <v>-6.4232033331686917</v>
      </c>
      <c r="J48" s="17">
        <f t="shared" si="12"/>
        <v>-10.533638601336982</v>
      </c>
      <c r="K48" s="17">
        <f t="shared" si="12"/>
        <v>23.162470096706443</v>
      </c>
      <c r="L48" s="17">
        <f t="shared" si="12"/>
        <v>-0.35549860186121496</v>
      </c>
      <c r="M48" s="17">
        <f t="shared" si="12"/>
        <v>9.9873434753529722</v>
      </c>
      <c r="N48" s="17">
        <f t="shared" si="12"/>
        <v>-2.2955584660864448</v>
      </c>
      <c r="O48" s="17">
        <f t="shared" si="12"/>
        <v>14.830886304047453</v>
      </c>
      <c r="P48" s="17">
        <f t="shared" si="12"/>
        <v>-8.8067606626450079</v>
      </c>
      <c r="Q48" s="17">
        <f t="shared" si="12"/>
        <v>6.1561774866772057</v>
      </c>
      <c r="R48" s="17">
        <f t="shared" si="12"/>
        <v>2.8813942887011113</v>
      </c>
      <c r="S48" s="17">
        <f t="shared" si="12"/>
        <v>-2.7516445004477696</v>
      </c>
      <c r="T48" s="17">
        <f t="shared" si="12"/>
        <v>-0.32864998892898623</v>
      </c>
      <c r="U48" s="17">
        <f t="shared" si="12"/>
        <v>-0.62027775383189931</v>
      </c>
      <c r="V48" s="17">
        <f t="shared" si="12"/>
        <v>13.491244916599854</v>
      </c>
      <c r="W48" s="17">
        <f t="shared" ref="W48:Y62" si="13">+IFERROR((W27/V27-1)*100,"")</f>
        <v>5.1586534200327216</v>
      </c>
      <c r="X48" s="17">
        <f t="shared" si="13"/>
        <v>4.8430323031701805</v>
      </c>
      <c r="Y48" s="17">
        <f t="shared" si="13"/>
        <v>1.9933334804971281</v>
      </c>
    </row>
    <row r="49" spans="1:25" x14ac:dyDescent="0.2">
      <c r="A49" s="10" t="s">
        <v>32</v>
      </c>
      <c r="B49" s="11"/>
      <c r="C49" s="14" t="s">
        <v>5</v>
      </c>
      <c r="D49" s="3"/>
      <c r="E49" s="17">
        <f t="shared" si="12"/>
        <v>5.1388260705897082</v>
      </c>
      <c r="F49" s="17">
        <f t="shared" si="12"/>
        <v>29.168202743140583</v>
      </c>
      <c r="G49" s="17">
        <f t="shared" si="12"/>
        <v>-3.4437623393025807</v>
      </c>
      <c r="H49" s="17">
        <f t="shared" si="12"/>
        <v>-3.1375254826582322</v>
      </c>
      <c r="I49" s="17">
        <f t="shared" si="12"/>
        <v>4.5226538679143724</v>
      </c>
      <c r="J49" s="17">
        <f t="shared" si="12"/>
        <v>5.8664911222070737</v>
      </c>
      <c r="K49" s="17">
        <f t="shared" si="12"/>
        <v>-2.0658974006151132</v>
      </c>
      <c r="L49" s="17">
        <f t="shared" si="12"/>
        <v>14.288703391825909</v>
      </c>
      <c r="M49" s="17">
        <f t="shared" si="12"/>
        <v>-0.76268145355868899</v>
      </c>
      <c r="N49" s="17">
        <f t="shared" si="12"/>
        <v>2.1758211567773245</v>
      </c>
      <c r="O49" s="17">
        <f t="shared" si="12"/>
        <v>-8.4610752701882568</v>
      </c>
      <c r="P49" s="17">
        <f t="shared" si="12"/>
        <v>17.950450457955224</v>
      </c>
      <c r="Q49" s="17">
        <f t="shared" si="12"/>
        <v>9.5156331047184359</v>
      </c>
      <c r="R49" s="17">
        <f t="shared" si="12"/>
        <v>4.6469999673396156</v>
      </c>
      <c r="S49" s="17">
        <f t="shared" si="12"/>
        <v>-6.5943512110129499</v>
      </c>
      <c r="T49" s="17">
        <f t="shared" si="12"/>
        <v>1.8228383382284719</v>
      </c>
      <c r="U49" s="17">
        <f t="shared" si="12"/>
        <v>20.178900073649618</v>
      </c>
      <c r="V49" s="17">
        <f t="shared" si="12"/>
        <v>12.925094416170024</v>
      </c>
      <c r="W49" s="17">
        <f t="shared" si="13"/>
        <v>7.915483160396497</v>
      </c>
      <c r="X49" s="17">
        <f t="shared" si="13"/>
        <v>3.438607110430647</v>
      </c>
      <c r="Y49" s="17">
        <f t="shared" si="13"/>
        <v>-5.036511704781077</v>
      </c>
    </row>
    <row r="50" spans="1:25" x14ac:dyDescent="0.2">
      <c r="A50" s="10" t="s">
        <v>33</v>
      </c>
      <c r="B50" s="11"/>
      <c r="C50" s="14" t="s">
        <v>6</v>
      </c>
      <c r="D50" s="3"/>
      <c r="E50" s="17">
        <f t="shared" si="12"/>
        <v>20.146358247677053</v>
      </c>
      <c r="F50" s="17">
        <f t="shared" si="12"/>
        <v>-1.8090288269893451</v>
      </c>
      <c r="G50" s="17">
        <f t="shared" si="12"/>
        <v>23.150074821827271</v>
      </c>
      <c r="H50" s="17">
        <f t="shared" si="12"/>
        <v>-3.8798780962032708</v>
      </c>
      <c r="I50" s="17">
        <f t="shared" si="12"/>
        <v>41.778888182190514</v>
      </c>
      <c r="J50" s="17">
        <f t="shared" si="12"/>
        <v>-18.977487636973656</v>
      </c>
      <c r="K50" s="17">
        <f t="shared" si="12"/>
        <v>41.980410562017333</v>
      </c>
      <c r="L50" s="17">
        <f t="shared" si="12"/>
        <v>20.082906069622773</v>
      </c>
      <c r="M50" s="17">
        <f t="shared" si="12"/>
        <v>-3.0194406974215493</v>
      </c>
      <c r="N50" s="17">
        <f t="shared" si="12"/>
        <v>-6.5679981581377778</v>
      </c>
      <c r="O50" s="17">
        <f t="shared" si="12"/>
        <v>2.7562844648780782</v>
      </c>
      <c r="P50" s="17">
        <f t="shared" si="12"/>
        <v>-6.1974901850639252</v>
      </c>
      <c r="Q50" s="17">
        <f t="shared" si="12"/>
        <v>20.407650776171927</v>
      </c>
      <c r="R50" s="17">
        <f t="shared" si="12"/>
        <v>-0.71227365355946981</v>
      </c>
      <c r="S50" s="17">
        <f t="shared" si="12"/>
        <v>6.4683497233578802</v>
      </c>
      <c r="T50" s="17">
        <f t="shared" si="12"/>
        <v>-12.983612404967115</v>
      </c>
      <c r="U50" s="17">
        <f t="shared" si="12"/>
        <v>-0.20208381069596326</v>
      </c>
      <c r="V50" s="17">
        <f t="shared" si="12"/>
        <v>5.1306076054109084</v>
      </c>
      <c r="W50" s="17">
        <f t="shared" si="13"/>
        <v>10.853169926938477</v>
      </c>
      <c r="X50" s="17">
        <f t="shared" si="13"/>
        <v>2.201524132091448</v>
      </c>
      <c r="Y50" s="17">
        <f t="shared" si="13"/>
        <v>5.5159590951348036</v>
      </c>
    </row>
    <row r="51" spans="1:25" x14ac:dyDescent="0.2">
      <c r="A51" s="5" t="s">
        <v>34</v>
      </c>
      <c r="B51" s="5"/>
      <c r="C51" s="7" t="s">
        <v>7</v>
      </c>
      <c r="D51" s="2"/>
      <c r="E51" s="19">
        <f t="shared" si="12"/>
        <v>-64.979136326182001</v>
      </c>
      <c r="F51" s="19">
        <f t="shared" si="12"/>
        <v>5.1251451907972978</v>
      </c>
      <c r="G51" s="19">
        <f t="shared" si="12"/>
        <v>66.961111984814181</v>
      </c>
      <c r="H51" s="19">
        <f t="shared" si="12"/>
        <v>-4.1433603846869111</v>
      </c>
      <c r="I51" s="19">
        <f t="shared" si="12"/>
        <v>25.1813401204926</v>
      </c>
      <c r="J51" s="19">
        <f t="shared" si="12"/>
        <v>15.608786854988587</v>
      </c>
      <c r="K51" s="19">
        <f t="shared" si="12"/>
        <v>-28.238760965567909</v>
      </c>
      <c r="L51" s="19">
        <f t="shared" si="12"/>
        <v>-4.4554075426969657</v>
      </c>
      <c r="M51" s="19">
        <f t="shared" si="12"/>
        <v>14.294912408250692</v>
      </c>
      <c r="N51" s="19">
        <f t="shared" si="12"/>
        <v>24.54114515480379</v>
      </c>
      <c r="O51" s="19">
        <f t="shared" si="12"/>
        <v>-11.729747983822092</v>
      </c>
      <c r="P51" s="19">
        <f t="shared" si="12"/>
        <v>3.7538898491095374</v>
      </c>
      <c r="Q51" s="19">
        <f t="shared" si="12"/>
        <v>14.847687363430605</v>
      </c>
      <c r="R51" s="19">
        <f t="shared" si="12"/>
        <v>-7.9491985961550382</v>
      </c>
      <c r="S51" s="19">
        <f t="shared" si="12"/>
        <v>20.005502074536132</v>
      </c>
      <c r="T51" s="19">
        <f t="shared" si="12"/>
        <v>-0.34344776589027015</v>
      </c>
      <c r="U51" s="19">
        <f t="shared" si="12"/>
        <v>5.9388694324890468</v>
      </c>
      <c r="V51" s="19">
        <f t="shared" si="12"/>
        <v>-15.258188635154957</v>
      </c>
      <c r="W51" s="19">
        <f t="shared" si="13"/>
        <v>19.998627746956533</v>
      </c>
      <c r="X51" s="19">
        <f t="shared" si="13"/>
        <v>11.673157568191851</v>
      </c>
      <c r="Y51" s="19">
        <f t="shared" si="13"/>
        <v>4.6447274843214537</v>
      </c>
    </row>
    <row r="52" spans="1:25" x14ac:dyDescent="0.2">
      <c r="A52" s="10" t="s">
        <v>8</v>
      </c>
      <c r="B52" s="11"/>
      <c r="C52" s="14" t="s">
        <v>35</v>
      </c>
      <c r="D52" s="3"/>
      <c r="E52" s="17">
        <f t="shared" si="12"/>
        <v>-65.202260742508614</v>
      </c>
      <c r="F52" s="17">
        <f t="shared" si="12"/>
        <v>5.1525885846403385</v>
      </c>
      <c r="G52" s="17">
        <f t="shared" si="12"/>
        <v>67.57274845362906</v>
      </c>
      <c r="H52" s="17">
        <f t="shared" si="12"/>
        <v>-4.1820888971929708</v>
      </c>
      <c r="I52" s="17">
        <f t="shared" si="12"/>
        <v>25.320680478802139</v>
      </c>
      <c r="J52" s="17">
        <f t="shared" si="12"/>
        <v>15.678335302627012</v>
      </c>
      <c r="K52" s="17">
        <f t="shared" si="12"/>
        <v>-28.376737973107158</v>
      </c>
      <c r="L52" s="17">
        <f t="shared" si="12"/>
        <v>-4.4946748941073196</v>
      </c>
      <c r="M52" s="17">
        <f t="shared" si="12"/>
        <v>14.373534721890135</v>
      </c>
      <c r="N52" s="17">
        <f t="shared" si="12"/>
        <v>24.67744562789267</v>
      </c>
      <c r="O52" s="17">
        <f t="shared" si="12"/>
        <v>-11.823171850804648</v>
      </c>
      <c r="P52" s="17">
        <f t="shared" si="12"/>
        <v>3.7886025281022473</v>
      </c>
      <c r="Q52" s="17">
        <f t="shared" si="12"/>
        <v>14.768362884514286</v>
      </c>
      <c r="R52" s="17">
        <f t="shared" si="12"/>
        <v>-8.0259262766215311</v>
      </c>
      <c r="S52" s="17">
        <f t="shared" si="12"/>
        <v>20.054005978917534</v>
      </c>
      <c r="T52" s="17">
        <f t="shared" si="12"/>
        <v>-8.8989977027383649</v>
      </c>
      <c r="U52" s="17">
        <f t="shared" si="12"/>
        <v>4.1878894326446092</v>
      </c>
      <c r="V52" s="17">
        <f t="shared" si="12"/>
        <v>2.6372405150619338</v>
      </c>
      <c r="W52" s="17">
        <f t="shared" si="13"/>
        <v>9.7169477853407358</v>
      </c>
      <c r="X52" s="17">
        <f t="shared" si="13"/>
        <v>11.752905420182969</v>
      </c>
      <c r="Y52" s="17">
        <f t="shared" si="13"/>
        <v>4.6436461028170672</v>
      </c>
    </row>
    <row r="53" spans="1:25" x14ac:dyDescent="0.2">
      <c r="A53" s="10" t="s">
        <v>37</v>
      </c>
      <c r="B53" s="11"/>
      <c r="C53" s="14" t="s">
        <v>36</v>
      </c>
      <c r="D53" s="3"/>
      <c r="E53" s="17">
        <f t="shared" si="12"/>
        <v>2.8029780947731675</v>
      </c>
      <c r="F53" s="17">
        <f t="shared" si="12"/>
        <v>2.3031831550963666</v>
      </c>
      <c r="G53" s="17">
        <f t="shared" si="12"/>
        <v>2.3157246022120992</v>
      </c>
      <c r="H53" s="17">
        <f t="shared" si="12"/>
        <v>2.5606703294793975</v>
      </c>
      <c r="I53" s="17">
        <f t="shared" si="12"/>
        <v>2.6468389178198715</v>
      </c>
      <c r="J53" s="17">
        <f t="shared" si="12"/>
        <v>1.8767287589341208</v>
      </c>
      <c r="K53" s="17">
        <f t="shared" si="12"/>
        <v>2.6949449097100509</v>
      </c>
      <c r="L53" s="17">
        <f t="shared" si="12"/>
        <v>1.6845005407072788</v>
      </c>
      <c r="M53" s="17">
        <f t="shared" si="12"/>
        <v>2.7484510119948125</v>
      </c>
      <c r="N53" s="17">
        <f t="shared" si="12"/>
        <v>2.2593226056885296</v>
      </c>
      <c r="O53" s="17">
        <f t="shared" si="12"/>
        <v>6.890959251869333</v>
      </c>
      <c r="P53" s="17">
        <f t="shared" si="12"/>
        <v>-1.953531857441082</v>
      </c>
      <c r="Q53" s="17">
        <f t="shared" si="12"/>
        <v>28.65397028280978</v>
      </c>
      <c r="R53" s="17">
        <f t="shared" si="12"/>
        <v>3.9637866448263503</v>
      </c>
      <c r="S53" s="17">
        <f t="shared" si="12"/>
        <v>13.343134851971183</v>
      </c>
      <c r="T53" s="17">
        <f t="shared" si="12"/>
        <v>1244.4039709095134</v>
      </c>
      <c r="U53" s="17">
        <f t="shared" si="12"/>
        <v>23.201535035769716</v>
      </c>
      <c r="V53" s="17">
        <f t="shared" si="12"/>
        <v>-164.45856255126057</v>
      </c>
      <c r="W53" s="17">
        <f t="shared" si="13"/>
        <v>-116.49620984237757</v>
      </c>
      <c r="X53" s="17">
        <f t="shared" si="13"/>
        <v>2.7118644067796627</v>
      </c>
      <c r="Y53" s="17">
        <f t="shared" si="13"/>
        <v>4.7815333882934796</v>
      </c>
    </row>
    <row r="54" spans="1:25" x14ac:dyDescent="0.2">
      <c r="A54" s="10" t="s">
        <v>38</v>
      </c>
      <c r="B54" s="11"/>
      <c r="C54" s="14" t="s">
        <v>39</v>
      </c>
      <c r="D54" s="3"/>
      <c r="E54" s="17" t="str">
        <f t="shared" si="12"/>
        <v/>
      </c>
      <c r="F54" s="17" t="str">
        <f t="shared" si="12"/>
        <v/>
      </c>
      <c r="G54" s="17" t="str">
        <f t="shared" si="12"/>
        <v/>
      </c>
      <c r="H54" s="17" t="str">
        <f t="shared" si="12"/>
        <v/>
      </c>
      <c r="I54" s="17" t="str">
        <f t="shared" si="12"/>
        <v/>
      </c>
      <c r="J54" s="17" t="str">
        <f t="shared" si="12"/>
        <v/>
      </c>
      <c r="K54" s="17" t="str">
        <f t="shared" si="12"/>
        <v/>
      </c>
      <c r="L54" s="17" t="str">
        <f t="shared" si="12"/>
        <v/>
      </c>
      <c r="M54" s="17" t="str">
        <f t="shared" si="12"/>
        <v/>
      </c>
      <c r="N54" s="17" t="str">
        <f t="shared" si="12"/>
        <v/>
      </c>
      <c r="O54" s="17" t="str">
        <f t="shared" si="12"/>
        <v/>
      </c>
      <c r="P54" s="17" t="str">
        <f t="shared" si="12"/>
        <v/>
      </c>
      <c r="Q54" s="17" t="str">
        <f t="shared" si="12"/>
        <v/>
      </c>
      <c r="R54" s="17" t="str">
        <f t="shared" si="12"/>
        <v/>
      </c>
      <c r="S54" s="17" t="str">
        <f t="shared" si="12"/>
        <v/>
      </c>
      <c r="T54" s="17" t="str">
        <f t="shared" si="12"/>
        <v/>
      </c>
      <c r="U54" s="17" t="str">
        <f t="shared" si="12"/>
        <v/>
      </c>
      <c r="V54" s="17" t="str">
        <f t="shared" si="12"/>
        <v/>
      </c>
      <c r="W54" s="17" t="str">
        <f t="shared" si="13"/>
        <v/>
      </c>
      <c r="X54" s="17" t="str">
        <f t="shared" si="13"/>
        <v/>
      </c>
      <c r="Y54" s="17" t="str">
        <f t="shared" si="13"/>
        <v/>
      </c>
    </row>
    <row r="55" spans="1:25" x14ac:dyDescent="0.2">
      <c r="A55" s="5" t="s">
        <v>40</v>
      </c>
      <c r="B55" s="5"/>
      <c r="C55" s="7" t="s">
        <v>42</v>
      </c>
      <c r="D55" s="2"/>
      <c r="E55" s="18">
        <f t="shared" si="12"/>
        <v>-59.671227123996971</v>
      </c>
      <c r="F55" s="18">
        <f t="shared" si="12"/>
        <v>2.8346001127535603</v>
      </c>
      <c r="G55" s="18">
        <f t="shared" si="12"/>
        <v>14.811984063565365</v>
      </c>
      <c r="H55" s="18">
        <f t="shared" si="12"/>
        <v>1.2869292377767794</v>
      </c>
      <c r="I55" s="18">
        <f t="shared" si="12"/>
        <v>-36.256086764629359</v>
      </c>
      <c r="J55" s="18">
        <f t="shared" si="12"/>
        <v>-60.508889332290806</v>
      </c>
      <c r="K55" s="18">
        <f t="shared" si="12"/>
        <v>304.8400650650633</v>
      </c>
      <c r="L55" s="18">
        <f t="shared" si="12"/>
        <v>-51.206914432913678</v>
      </c>
      <c r="M55" s="18">
        <f t="shared" si="12"/>
        <v>138.07971960212689</v>
      </c>
      <c r="N55" s="18">
        <f t="shared" si="12"/>
        <v>-3.3956578577531871</v>
      </c>
      <c r="O55" s="18">
        <f t="shared" si="12"/>
        <v>34.360758692756747</v>
      </c>
      <c r="P55" s="18">
        <f t="shared" si="12"/>
        <v>-53.89560488580436</v>
      </c>
      <c r="Q55" s="18">
        <f t="shared" si="12"/>
        <v>47.89159241642691</v>
      </c>
      <c r="R55" s="18">
        <f t="shared" si="12"/>
        <v>-77.066203583619128</v>
      </c>
      <c r="S55" s="18">
        <f t="shared" si="12"/>
        <v>108.30482033225692</v>
      </c>
      <c r="T55" s="18">
        <f t="shared" si="12"/>
        <v>-90.239847293251628</v>
      </c>
      <c r="U55" s="18">
        <f t="shared" si="12"/>
        <v>564.12745146851421</v>
      </c>
      <c r="V55" s="18">
        <f t="shared" si="12"/>
        <v>86.656609252393068</v>
      </c>
      <c r="W55" s="18">
        <f t="shared" si="13"/>
        <v>65.108617316997837</v>
      </c>
      <c r="X55" s="18">
        <f t="shared" si="13"/>
        <v>20.317989279906847</v>
      </c>
      <c r="Y55" s="18">
        <f t="shared" si="13"/>
        <v>-58.968889972272166</v>
      </c>
    </row>
    <row r="56" spans="1:25" x14ac:dyDescent="0.2">
      <c r="A56" s="10" t="s">
        <v>41</v>
      </c>
      <c r="B56" s="11"/>
      <c r="C56" s="14" t="s">
        <v>9</v>
      </c>
      <c r="D56" s="3"/>
      <c r="E56" s="17">
        <f t="shared" si="12"/>
        <v>-19.790051028747847</v>
      </c>
      <c r="F56" s="17">
        <f t="shared" si="12"/>
        <v>63.17811132640179</v>
      </c>
      <c r="G56" s="17">
        <f t="shared" si="12"/>
        <v>21.6545618783069</v>
      </c>
      <c r="H56" s="17">
        <f t="shared" si="12"/>
        <v>10.314612384184962</v>
      </c>
      <c r="I56" s="17">
        <f t="shared" si="12"/>
        <v>-11.708873598402059</v>
      </c>
      <c r="J56" s="17">
        <f t="shared" si="12"/>
        <v>-2.1906734035006203</v>
      </c>
      <c r="K56" s="17">
        <f t="shared" si="12"/>
        <v>11.11025187001513</v>
      </c>
      <c r="L56" s="17">
        <f t="shared" si="12"/>
        <v>14.451378968460427</v>
      </c>
      <c r="M56" s="17">
        <f t="shared" si="12"/>
        <v>-12.393537168246338</v>
      </c>
      <c r="N56" s="17">
        <f t="shared" si="12"/>
        <v>17.77630918893518</v>
      </c>
      <c r="O56" s="17">
        <f t="shared" si="12"/>
        <v>0.98080322739488857</v>
      </c>
      <c r="P56" s="17">
        <f t="shared" si="12"/>
        <v>19.391832893411888</v>
      </c>
      <c r="Q56" s="17">
        <f t="shared" si="12"/>
        <v>-7.4506971041708114</v>
      </c>
      <c r="R56" s="17">
        <f t="shared" si="12"/>
        <v>40.970669903277113</v>
      </c>
      <c r="S56" s="17">
        <f t="shared" si="12"/>
        <v>-13.336107060282576</v>
      </c>
      <c r="T56" s="17">
        <f t="shared" si="12"/>
        <v>5.1431423789366049</v>
      </c>
      <c r="U56" s="17">
        <f t="shared" si="12"/>
        <v>8.0270017117593628</v>
      </c>
      <c r="V56" s="17">
        <f t="shared" si="12"/>
        <v>6.698943372938726</v>
      </c>
      <c r="W56" s="17">
        <f t="shared" si="13"/>
        <v>0.80577107897141786</v>
      </c>
      <c r="X56" s="17">
        <f t="shared" si="13"/>
        <v>4.3296336200753682</v>
      </c>
      <c r="Y56" s="17">
        <f t="shared" si="13"/>
        <v>9.5140958562377254</v>
      </c>
    </row>
    <row r="57" spans="1:25" x14ac:dyDescent="0.2">
      <c r="A57" s="10" t="s">
        <v>43</v>
      </c>
      <c r="B57" s="11"/>
      <c r="C57" s="14" t="s">
        <v>10</v>
      </c>
      <c r="D57" s="3"/>
      <c r="E57" s="21">
        <f t="shared" si="12"/>
        <v>-19.588731910145828</v>
      </c>
      <c r="F57" s="21">
        <f t="shared" si="12"/>
        <v>64.977284258915574</v>
      </c>
      <c r="G57" s="21">
        <f t="shared" si="12"/>
        <v>21.4331868878064</v>
      </c>
      <c r="H57" s="21">
        <f t="shared" si="12"/>
        <v>10.577450659463938</v>
      </c>
      <c r="I57" s="21">
        <f t="shared" si="12"/>
        <v>-11.488424328604685</v>
      </c>
      <c r="J57" s="21">
        <f t="shared" si="12"/>
        <v>-4.6566585252205144</v>
      </c>
      <c r="K57" s="21">
        <f t="shared" si="12"/>
        <v>8.7798475995732659</v>
      </c>
      <c r="L57" s="21">
        <f t="shared" si="12"/>
        <v>18.525789220787981</v>
      </c>
      <c r="M57" s="21">
        <f t="shared" si="12"/>
        <v>-13.292450514226816</v>
      </c>
      <c r="N57" s="21">
        <f t="shared" si="12"/>
        <v>13.434616149159663</v>
      </c>
      <c r="O57" s="21">
        <f t="shared" si="12"/>
        <v>0.24533338725372111</v>
      </c>
      <c r="P57" s="21">
        <f t="shared" si="12"/>
        <v>20.128558089512328</v>
      </c>
      <c r="Q57" s="21">
        <f t="shared" si="12"/>
        <v>-10.080365096517275</v>
      </c>
      <c r="R57" s="21">
        <f t="shared" si="12"/>
        <v>44.895220559441441</v>
      </c>
      <c r="S57" s="21">
        <f t="shared" si="12"/>
        <v>-12.37121694898492</v>
      </c>
      <c r="T57" s="21">
        <f t="shared" si="12"/>
        <v>4.2528819542090535</v>
      </c>
      <c r="U57" s="21">
        <f t="shared" si="12"/>
        <v>6.7969622397048735</v>
      </c>
      <c r="V57" s="21">
        <f t="shared" si="12"/>
        <v>7.6034235628168911</v>
      </c>
      <c r="W57" s="21">
        <f t="shared" si="13"/>
        <v>-2.3705815050482748</v>
      </c>
      <c r="X57" s="21">
        <f t="shared" si="13"/>
        <v>5.4909902962103629</v>
      </c>
      <c r="Y57" s="21">
        <f t="shared" si="13"/>
        <v>10.237277862252391</v>
      </c>
    </row>
    <row r="58" spans="1:25" x14ac:dyDescent="0.2">
      <c r="A58" s="10" t="s">
        <v>44</v>
      </c>
      <c r="B58" s="11"/>
      <c r="C58" s="14" t="s">
        <v>11</v>
      </c>
      <c r="D58" s="3"/>
      <c r="E58" s="21">
        <f t="shared" si="12"/>
        <v>-22.018148274942817</v>
      </c>
      <c r="F58" s="21">
        <f t="shared" si="12"/>
        <v>42.645442720124116</v>
      </c>
      <c r="G58" s="21">
        <f t="shared" si="12"/>
        <v>24.576474965249616</v>
      </c>
      <c r="H58" s="21">
        <f t="shared" si="12"/>
        <v>6.9329620301345152</v>
      </c>
      <c r="I58" s="21">
        <f t="shared" si="12"/>
        <v>-14.64181734822848</v>
      </c>
      <c r="J58" s="21">
        <f t="shared" si="12"/>
        <v>31.829806315050991</v>
      </c>
      <c r="K58" s="21">
        <f t="shared" si="12"/>
        <v>34.362128134359061</v>
      </c>
      <c r="L58" s="21">
        <f t="shared" si="12"/>
        <v>-18.461287126129676</v>
      </c>
      <c r="M58" s="21">
        <f t="shared" si="12"/>
        <v>-1.8383694047589549</v>
      </c>
      <c r="N58" s="21">
        <f t="shared" si="12"/>
        <v>62.808344457560786</v>
      </c>
      <c r="O58" s="21">
        <f t="shared" si="12"/>
        <v>6.2957176252229852</v>
      </c>
      <c r="P58" s="21">
        <f t="shared" si="12"/>
        <v>14.370889497168049</v>
      </c>
      <c r="Q58" s="21">
        <f t="shared" si="12"/>
        <v>11.373284428013131</v>
      </c>
      <c r="R58" s="21">
        <f t="shared" si="12"/>
        <v>18.289052809610773</v>
      </c>
      <c r="S58" s="21">
        <f t="shared" si="12"/>
        <v>-20.166904972218003</v>
      </c>
      <c r="T58" s="21">
        <f t="shared" si="12"/>
        <v>12.061045297474982</v>
      </c>
      <c r="U58" s="21">
        <f t="shared" si="12"/>
        <v>16.919214437204989</v>
      </c>
      <c r="V58" s="21">
        <f t="shared" si="12"/>
        <v>0.72635113293026965</v>
      </c>
      <c r="W58" s="21">
        <f t="shared" si="13"/>
        <v>23.212347194034066</v>
      </c>
      <c r="X58" s="21">
        <f t="shared" si="13"/>
        <v>-2.2545814006539433</v>
      </c>
      <c r="Y58" s="21">
        <f t="shared" si="13"/>
        <v>5.5716971457870468</v>
      </c>
    </row>
    <row r="59" spans="1:25" x14ac:dyDescent="0.2">
      <c r="A59" s="10" t="s">
        <v>45</v>
      </c>
      <c r="B59" s="11"/>
      <c r="C59" s="14" t="s">
        <v>12</v>
      </c>
      <c r="D59" s="3"/>
      <c r="E59" s="17">
        <f t="shared" si="12"/>
        <v>-46.024635322451047</v>
      </c>
      <c r="F59" s="17">
        <f t="shared" si="12"/>
        <v>33.51913011872125</v>
      </c>
      <c r="G59" s="17">
        <f t="shared" si="12"/>
        <v>19.064314956626085</v>
      </c>
      <c r="H59" s="17">
        <f t="shared" si="12"/>
        <v>7.0192488349926974</v>
      </c>
      <c r="I59" s="17">
        <f t="shared" si="12"/>
        <v>-20.189359295776654</v>
      </c>
      <c r="J59" s="17">
        <f t="shared" si="12"/>
        <v>-18.28232739414749</v>
      </c>
      <c r="K59" s="17">
        <f t="shared" si="12"/>
        <v>50.277931542440271</v>
      </c>
      <c r="L59" s="17">
        <f t="shared" si="12"/>
        <v>-9.1348050636510187</v>
      </c>
      <c r="M59" s="17">
        <f t="shared" si="12"/>
        <v>16.632525823305343</v>
      </c>
      <c r="N59" s="17">
        <f t="shared" si="12"/>
        <v>9.4396366388640462</v>
      </c>
      <c r="O59" s="17">
        <f t="shared" si="12"/>
        <v>12.582975027204913</v>
      </c>
      <c r="P59" s="17">
        <f t="shared" si="12"/>
        <v>-11.008812547785329</v>
      </c>
      <c r="Q59" s="17">
        <f t="shared" si="12"/>
        <v>4.4426943827823973</v>
      </c>
      <c r="R59" s="17">
        <f t="shared" si="12"/>
        <v>5.0510520022524874</v>
      </c>
      <c r="S59" s="17">
        <f t="shared" si="12"/>
        <v>-5.2550294034841238</v>
      </c>
      <c r="T59" s="17">
        <f t="shared" si="12"/>
        <v>-8.7885425161936208</v>
      </c>
      <c r="U59" s="17">
        <f t="shared" si="12"/>
        <v>16.718470518399009</v>
      </c>
      <c r="V59" s="17">
        <f t="shared" si="12"/>
        <v>13.80963559863655</v>
      </c>
      <c r="W59" s="17">
        <f t="shared" si="13"/>
        <v>10.184550237007151</v>
      </c>
      <c r="X59" s="17">
        <f t="shared" si="13"/>
        <v>7.8656674007245853</v>
      </c>
      <c r="Y59" s="17">
        <f t="shared" si="13"/>
        <v>0.84649677598493955</v>
      </c>
    </row>
    <row r="60" spans="1:25" x14ac:dyDescent="0.2">
      <c r="A60" s="10" t="s">
        <v>46</v>
      </c>
      <c r="B60" s="11"/>
      <c r="C60" s="14" t="s">
        <v>10</v>
      </c>
      <c r="D60" s="3"/>
      <c r="E60" s="21">
        <f t="shared" si="12"/>
        <v>-47.356724862204082</v>
      </c>
      <c r="F60" s="21">
        <f t="shared" si="12"/>
        <v>35.976229257146784</v>
      </c>
      <c r="G60" s="21">
        <f t="shared" si="12"/>
        <v>19.536029630220408</v>
      </c>
      <c r="H60" s="21">
        <f t="shared" si="12"/>
        <v>6.5045856958771964</v>
      </c>
      <c r="I60" s="21">
        <f t="shared" si="12"/>
        <v>-21.231558858246334</v>
      </c>
      <c r="J60" s="21">
        <f t="shared" si="12"/>
        <v>-18.597363266050127</v>
      </c>
      <c r="K60" s="21">
        <f t="shared" si="12"/>
        <v>51.741121610200565</v>
      </c>
      <c r="L60" s="21">
        <f t="shared" si="12"/>
        <v>-8.697944307566507</v>
      </c>
      <c r="M60" s="21">
        <f t="shared" si="12"/>
        <v>16.936101144820558</v>
      </c>
      <c r="N60" s="21">
        <f t="shared" si="12"/>
        <v>6.9246810237941325</v>
      </c>
      <c r="O60" s="21">
        <f t="shared" si="12"/>
        <v>12.73982903693771</v>
      </c>
      <c r="P60" s="21">
        <f t="shared" si="12"/>
        <v>-12.014392501252647</v>
      </c>
      <c r="Q60" s="21">
        <f t="shared" si="12"/>
        <v>3.8984108695115482</v>
      </c>
      <c r="R60" s="21">
        <f t="shared" si="12"/>
        <v>5.8953059812711484</v>
      </c>
      <c r="S60" s="21">
        <f t="shared" si="12"/>
        <v>-2.7068265635505462</v>
      </c>
      <c r="T60" s="21">
        <f t="shared" si="12"/>
        <v>-9.5687450083051786</v>
      </c>
      <c r="U60" s="21">
        <f t="shared" si="12"/>
        <v>15.020248310187579</v>
      </c>
      <c r="V60" s="21">
        <f t="shared" si="12"/>
        <v>13.411884959668253</v>
      </c>
      <c r="W60" s="21">
        <f t="shared" si="13"/>
        <v>8.7478597946532908</v>
      </c>
      <c r="X60" s="21">
        <f t="shared" si="13"/>
        <v>0.69573307310759613</v>
      </c>
      <c r="Y60" s="21">
        <f t="shared" si="13"/>
        <v>2.9172538258048775E-2</v>
      </c>
    </row>
    <row r="61" spans="1:25" x14ac:dyDescent="0.2">
      <c r="A61" s="10" t="s">
        <v>47</v>
      </c>
      <c r="B61" s="11"/>
      <c r="C61" s="14" t="s">
        <v>11</v>
      </c>
      <c r="D61" s="3"/>
      <c r="E61" s="21">
        <f t="shared" si="12"/>
        <v>-30.644924927452134</v>
      </c>
      <c r="F61" s="21">
        <f t="shared" si="12"/>
        <v>11.986252423618859</v>
      </c>
      <c r="G61" s="21">
        <f t="shared" si="12"/>
        <v>14.044854210297043</v>
      </c>
      <c r="H61" s="21">
        <f t="shared" ref="E61:V62" si="14">+IFERROR((H40/G40-1)*100,"")</f>
        <v>12.759407185456585</v>
      </c>
      <c r="I61" s="21">
        <f t="shared" si="14"/>
        <v>-9.2102472195402907</v>
      </c>
      <c r="J61" s="21">
        <f t="shared" si="14"/>
        <v>-15.402995306336908</v>
      </c>
      <c r="K61" s="21">
        <f t="shared" si="14"/>
        <v>37.409785542962346</v>
      </c>
      <c r="L61" s="21">
        <f t="shared" si="14"/>
        <v>-13.377520424178414</v>
      </c>
      <c r="M61" s="21">
        <f t="shared" si="14"/>
        <v>13.524981930724845</v>
      </c>
      <c r="N61" s="21">
        <f t="shared" si="14"/>
        <v>35.957486105103257</v>
      </c>
      <c r="O61" s="21">
        <f t="shared" si="14"/>
        <v>11.282271137718048</v>
      </c>
      <c r="P61" s="21">
        <f t="shared" si="14"/>
        <v>-2.560872716255469</v>
      </c>
      <c r="Q61" s="21">
        <f t="shared" si="14"/>
        <v>8.5716254840369377</v>
      </c>
      <c r="R61" s="21">
        <f t="shared" si="14"/>
        <v>-1.0777859377434362</v>
      </c>
      <c r="S61" s="21">
        <f t="shared" si="14"/>
        <v>-25.057614967209275</v>
      </c>
      <c r="T61" s="21">
        <f t="shared" si="14"/>
        <v>-0.91717672429086905</v>
      </c>
      <c r="U61" s="21">
        <f t="shared" si="14"/>
        <v>32.355615503516354</v>
      </c>
      <c r="V61" s="21">
        <f t="shared" si="14"/>
        <v>16.9924093058873</v>
      </c>
      <c r="W61" s="21">
        <f t="shared" si="13"/>
        <v>21.329008503550462</v>
      </c>
      <c r="X61" s="21">
        <f t="shared" si="13"/>
        <v>59.515570934256075</v>
      </c>
      <c r="Y61" s="21">
        <f t="shared" si="13"/>
        <v>3.7434935768239974</v>
      </c>
    </row>
    <row r="62" spans="1:25" x14ac:dyDescent="0.2">
      <c r="A62" s="12" t="s">
        <v>22</v>
      </c>
      <c r="B62" s="12"/>
      <c r="C62" s="9" t="s">
        <v>13</v>
      </c>
      <c r="D62" s="4"/>
      <c r="E62" s="19">
        <f t="shared" si="14"/>
        <v>-22.445727063966725</v>
      </c>
      <c r="F62" s="19">
        <f t="shared" si="14"/>
        <v>16.815021265638521</v>
      </c>
      <c r="G62" s="19">
        <f t="shared" si="14"/>
        <v>1.1002781495512037</v>
      </c>
      <c r="H62" s="19">
        <f t="shared" si="14"/>
        <v>4.7859716479799141</v>
      </c>
      <c r="I62" s="19">
        <f t="shared" si="14"/>
        <v>3.6539360398382348</v>
      </c>
      <c r="J62" s="19">
        <f t="shared" si="14"/>
        <v>-0.28593104686319704</v>
      </c>
      <c r="K62" s="19">
        <f t="shared" si="14"/>
        <v>1.1718915278342124</v>
      </c>
      <c r="L62" s="19">
        <f t="shared" si="14"/>
        <v>6.5597711031735839</v>
      </c>
      <c r="M62" s="19">
        <f t="shared" si="14"/>
        <v>2.6665049322706746</v>
      </c>
      <c r="N62" s="19">
        <f t="shared" si="14"/>
        <v>2.5598264788271097</v>
      </c>
      <c r="O62" s="19">
        <f t="shared" si="14"/>
        <v>4.524575144407339</v>
      </c>
      <c r="P62" s="19">
        <f t="shared" si="14"/>
        <v>2.4479510686289618</v>
      </c>
      <c r="Q62" s="19">
        <f t="shared" si="14"/>
        <v>5.6053631025068107</v>
      </c>
      <c r="R62" s="19">
        <f t="shared" si="14"/>
        <v>8.0850416771905067</v>
      </c>
      <c r="S62" s="19">
        <f t="shared" si="14"/>
        <v>-1.7128011570093915</v>
      </c>
      <c r="T62" s="19">
        <f t="shared" si="14"/>
        <v>3.2560000266440792</v>
      </c>
      <c r="U62" s="19">
        <f t="shared" si="14"/>
        <v>0.96452574703067562</v>
      </c>
      <c r="V62" s="19">
        <f t="shared" si="14"/>
        <v>6.1340893547268127</v>
      </c>
      <c r="W62" s="19">
        <f t="shared" si="13"/>
        <v>5.306596330854263</v>
      </c>
      <c r="X62" s="19">
        <f t="shared" si="13"/>
        <v>4.7889916214670425</v>
      </c>
      <c r="Y62" s="19">
        <f t="shared" si="13"/>
        <v>3.761453594562969</v>
      </c>
    </row>
    <row r="63" spans="1:25" x14ac:dyDescent="0.2">
      <c r="A63" s="10"/>
      <c r="B63" s="11"/>
      <c r="C63" s="14" t="s">
        <v>25</v>
      </c>
      <c r="D63" s="3"/>
      <c r="E63" s="3"/>
      <c r="F63" s="3"/>
      <c r="G63" s="3"/>
      <c r="H63" s="3"/>
      <c r="I63" s="3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6" spans="1:25" ht="26.25" customHeight="1" x14ac:dyDescent="0.2">
      <c r="A66" s="132" t="s">
        <v>50</v>
      </c>
      <c r="B66" s="132"/>
      <c r="C66" s="132"/>
    </row>
    <row r="68" spans="1:25" x14ac:dyDescent="0.2">
      <c r="A68" s="5" t="s">
        <v>0</v>
      </c>
      <c r="B68" s="6" t="s">
        <v>1</v>
      </c>
      <c r="C68" s="13" t="s">
        <v>2</v>
      </c>
      <c r="D68" s="1">
        <v>1997</v>
      </c>
      <c r="E68" s="1">
        <f>+D68+1</f>
        <v>1998</v>
      </c>
      <c r="F68" s="1">
        <f>+E68+1</f>
        <v>1999</v>
      </c>
      <c r="G68" s="1">
        <f t="shared" ref="G68:Y68" si="15">+F68+1</f>
        <v>2000</v>
      </c>
      <c r="H68" s="1">
        <f t="shared" si="15"/>
        <v>2001</v>
      </c>
      <c r="I68" s="1">
        <f t="shared" si="15"/>
        <v>2002</v>
      </c>
      <c r="J68" s="1">
        <f t="shared" si="15"/>
        <v>2003</v>
      </c>
      <c r="K68" s="1">
        <f t="shared" si="15"/>
        <v>2004</v>
      </c>
      <c r="L68" s="1">
        <f t="shared" si="15"/>
        <v>2005</v>
      </c>
      <c r="M68" s="1">
        <f t="shared" si="15"/>
        <v>2006</v>
      </c>
      <c r="N68" s="1">
        <f t="shared" si="15"/>
        <v>2007</v>
      </c>
      <c r="O68" s="1">
        <f t="shared" si="15"/>
        <v>2008</v>
      </c>
      <c r="P68" s="1">
        <f t="shared" si="15"/>
        <v>2009</v>
      </c>
      <c r="Q68" s="1">
        <f t="shared" si="15"/>
        <v>2010</v>
      </c>
      <c r="R68" s="1">
        <f t="shared" si="15"/>
        <v>2011</v>
      </c>
      <c r="S68" s="1">
        <f t="shared" si="15"/>
        <v>2012</v>
      </c>
      <c r="T68" s="1">
        <f t="shared" si="15"/>
        <v>2013</v>
      </c>
      <c r="U68" s="1">
        <f t="shared" si="15"/>
        <v>2014</v>
      </c>
      <c r="V68" s="1">
        <f t="shared" si="15"/>
        <v>2015</v>
      </c>
      <c r="W68" s="1">
        <f t="shared" si="15"/>
        <v>2016</v>
      </c>
      <c r="X68" s="1">
        <f t="shared" si="15"/>
        <v>2017</v>
      </c>
      <c r="Y68" s="1">
        <f t="shared" si="15"/>
        <v>2018</v>
      </c>
    </row>
    <row r="69" spans="1:25" x14ac:dyDescent="0.2">
      <c r="A69" s="12" t="s">
        <v>30</v>
      </c>
      <c r="B69" s="12"/>
      <c r="C69" s="9" t="s">
        <v>3</v>
      </c>
      <c r="D69" s="19">
        <f t="shared" ref="D69:D70" si="16">+IFERROR((D5/D26)*100,"")</f>
        <v>98.607706406241107</v>
      </c>
      <c r="E69" s="19">
        <f t="shared" ref="E69:V69" si="17">+IFERROR((E5/E26)*100,"")</f>
        <v>103.71234573677275</v>
      </c>
      <c r="F69" s="19">
        <f t="shared" si="17"/>
        <v>96.062248799326909</v>
      </c>
      <c r="G69" s="19">
        <f t="shared" si="17"/>
        <v>75.521888533469649</v>
      </c>
      <c r="H69" s="19">
        <f t="shared" si="17"/>
        <v>78.947968186472082</v>
      </c>
      <c r="I69" s="19">
        <f t="shared" si="17"/>
        <v>76.088203972867817</v>
      </c>
      <c r="J69" s="19">
        <f t="shared" si="17"/>
        <v>76.50693809349184</v>
      </c>
      <c r="K69" s="19">
        <f t="shared" si="17"/>
        <v>68.216026061059992</v>
      </c>
      <c r="L69" s="19">
        <f t="shared" si="17"/>
        <v>76.671708864267956</v>
      </c>
      <c r="M69" s="19">
        <f t="shared" si="17"/>
        <v>74.891166918477708</v>
      </c>
      <c r="N69" s="19">
        <f t="shared" si="17"/>
        <v>76.586877772719973</v>
      </c>
      <c r="O69" s="19">
        <f t="shared" si="17"/>
        <v>84.700843230960643</v>
      </c>
      <c r="P69" s="19">
        <f t="shared" si="17"/>
        <v>87.433136343556072</v>
      </c>
      <c r="Q69" s="19">
        <f t="shared" si="17"/>
        <v>87.189344330948998</v>
      </c>
      <c r="R69" s="19">
        <f t="shared" si="17"/>
        <v>94.566875467906215</v>
      </c>
      <c r="S69" s="19">
        <f t="shared" si="17"/>
        <v>98.374288091899913</v>
      </c>
      <c r="T69" s="19">
        <f t="shared" si="17"/>
        <v>98.535873286585812</v>
      </c>
      <c r="U69" s="19">
        <f t="shared" si="17"/>
        <v>97.406425043005811</v>
      </c>
      <c r="V69" s="19">
        <f t="shared" si="17"/>
        <v>100</v>
      </c>
      <c r="W69" s="19">
        <f>+IFERROR((W5/W26)*100,"")</f>
        <v>101.66852472933702</v>
      </c>
      <c r="X69" s="19">
        <f>+IFERROR((X5/X26)*100,"")</f>
        <v>108.80435808174963</v>
      </c>
      <c r="Y69" s="19">
        <f>+IFERROR((Y5/Y26)*100,"")</f>
        <v>108.15619920842482</v>
      </c>
    </row>
    <row r="70" spans="1:25" x14ac:dyDescent="0.2">
      <c r="A70" s="10" t="s">
        <v>31</v>
      </c>
      <c r="B70" s="11"/>
      <c r="C70" s="14" t="s">
        <v>4</v>
      </c>
      <c r="D70" s="17">
        <f t="shared" si="16"/>
        <v>99.057610897869679</v>
      </c>
      <c r="E70" s="17">
        <f t="shared" ref="E70:V84" si="18">+IFERROR((E6/E27)*100,"")</f>
        <v>106.79393078480628</v>
      </c>
      <c r="F70" s="17">
        <f t="shared" si="18"/>
        <v>98.548282004296098</v>
      </c>
      <c r="G70" s="17">
        <f t="shared" si="18"/>
        <v>74.46184249582852</v>
      </c>
      <c r="H70" s="17">
        <f t="shared" si="18"/>
        <v>77.599822574740301</v>
      </c>
      <c r="I70" s="17">
        <f t="shared" si="18"/>
        <v>75.288163880214725</v>
      </c>
      <c r="J70" s="17">
        <f t="shared" si="18"/>
        <v>75.457273203345437</v>
      </c>
      <c r="K70" s="17">
        <f t="shared" si="18"/>
        <v>67.098628411175426</v>
      </c>
      <c r="L70" s="17">
        <f t="shared" si="18"/>
        <v>77.286735016396747</v>
      </c>
      <c r="M70" s="17">
        <f t="shared" si="18"/>
        <v>75.055156996769512</v>
      </c>
      <c r="N70" s="17">
        <f t="shared" si="18"/>
        <v>75.663241985436088</v>
      </c>
      <c r="O70" s="17">
        <f t="shared" si="18"/>
        <v>83.897272314651829</v>
      </c>
      <c r="P70" s="17">
        <f t="shared" si="18"/>
        <v>86.608848348156471</v>
      </c>
      <c r="Q70" s="17">
        <f t="shared" si="18"/>
        <v>86.797919114838862</v>
      </c>
      <c r="R70" s="17">
        <f t="shared" si="18"/>
        <v>94.06963300668238</v>
      </c>
      <c r="S70" s="17">
        <f t="shared" si="18"/>
        <v>98.538491878396556</v>
      </c>
      <c r="T70" s="17">
        <f t="shared" si="18"/>
        <v>98.612210330961787</v>
      </c>
      <c r="U70" s="17">
        <f t="shared" si="18"/>
        <v>97.291712279932881</v>
      </c>
      <c r="V70" s="17">
        <f t="shared" si="18"/>
        <v>100</v>
      </c>
      <c r="W70" s="17">
        <f t="shared" ref="W70:X84" si="19">+IFERROR((W6/W27)*100,"")</f>
        <v>101.92457622735552</v>
      </c>
      <c r="X70" s="17">
        <f t="shared" si="19"/>
        <v>107.59950732501325</v>
      </c>
      <c r="Y70" s="17">
        <f t="shared" ref="Y70" si="20">+IFERROR((Y6/Y27)*100,"")</f>
        <v>105.54837895305845</v>
      </c>
    </row>
    <row r="71" spans="1:25" x14ac:dyDescent="0.2">
      <c r="A71" s="10" t="s">
        <v>32</v>
      </c>
      <c r="B71" s="11"/>
      <c r="C71" s="14" t="s">
        <v>5</v>
      </c>
      <c r="D71" s="17">
        <f t="shared" ref="D71:D84" si="21">+IFERROR((D7/D28)*100,"")</f>
        <v>93.947250909891338</v>
      </c>
      <c r="E71" s="17">
        <f t="shared" si="18"/>
        <v>83.711599226037592</v>
      </c>
      <c r="F71" s="17">
        <f t="shared" si="18"/>
        <v>79.865428601387805</v>
      </c>
      <c r="G71" s="17">
        <f t="shared" si="18"/>
        <v>81.69290375623072</v>
      </c>
      <c r="H71" s="17">
        <f t="shared" si="18"/>
        <v>87.647249582967234</v>
      </c>
      <c r="I71" s="17">
        <f t="shared" si="18"/>
        <v>82.807653344438108</v>
      </c>
      <c r="J71" s="17">
        <f t="shared" si="18"/>
        <v>81.839242640312179</v>
      </c>
      <c r="K71" s="17">
        <f t="shared" si="18"/>
        <v>77.752672615100806</v>
      </c>
      <c r="L71" s="17">
        <f t="shared" si="18"/>
        <v>76.845349930766773</v>
      </c>
      <c r="M71" s="17">
        <f t="shared" si="18"/>
        <v>77.11988963494332</v>
      </c>
      <c r="N71" s="17">
        <f t="shared" si="18"/>
        <v>84.290122108392879</v>
      </c>
      <c r="O71" s="17">
        <f t="shared" si="18"/>
        <v>94.385733274646185</v>
      </c>
      <c r="P71" s="17">
        <f t="shared" si="18"/>
        <v>93.803824125128159</v>
      </c>
      <c r="Q71" s="17">
        <f t="shared" si="18"/>
        <v>91.94524278384479</v>
      </c>
      <c r="R71" s="17">
        <f t="shared" si="18"/>
        <v>99.554944959471158</v>
      </c>
      <c r="S71" s="17">
        <f t="shared" si="18"/>
        <v>101.38849628940349</v>
      </c>
      <c r="T71" s="17">
        <f t="shared" si="18"/>
        <v>100.39748845185326</v>
      </c>
      <c r="U71" s="17">
        <f t="shared" si="18"/>
        <v>98.442722655033762</v>
      </c>
      <c r="V71" s="17">
        <f t="shared" si="18"/>
        <v>100</v>
      </c>
      <c r="W71" s="17">
        <f t="shared" si="19"/>
        <v>100.57565421355608</v>
      </c>
      <c r="X71" s="17">
        <f t="shared" si="19"/>
        <v>115.20523369096014</v>
      </c>
      <c r="Y71" s="17">
        <f t="shared" ref="Y71" si="22">+IFERROR((Y7/Y28)*100,"")</f>
        <v>121.97970682491876</v>
      </c>
    </row>
    <row r="72" spans="1:25" x14ac:dyDescent="0.2">
      <c r="A72" s="10" t="s">
        <v>33</v>
      </c>
      <c r="B72" s="11"/>
      <c r="C72" s="14" t="s">
        <v>6</v>
      </c>
      <c r="D72" s="17">
        <f t="shared" si="21"/>
        <v>102.66185303713759</v>
      </c>
      <c r="E72" s="17">
        <f t="shared" si="18"/>
        <v>79.973021486074245</v>
      </c>
      <c r="F72" s="17">
        <f t="shared" si="18"/>
        <v>101.54145832265257</v>
      </c>
      <c r="G72" s="17">
        <f t="shared" si="18"/>
        <v>81.260606774314851</v>
      </c>
      <c r="H72" s="17">
        <f t="shared" si="18"/>
        <v>87.350350457214404</v>
      </c>
      <c r="I72" s="17">
        <f t="shared" si="18"/>
        <v>60.687040233957326</v>
      </c>
      <c r="J72" s="17">
        <f t="shared" si="18"/>
        <v>78.855873205414611</v>
      </c>
      <c r="K72" s="17">
        <f t="shared" si="18"/>
        <v>51.125647060844102</v>
      </c>
      <c r="L72" s="17">
        <f t="shared" si="18"/>
        <v>48.167581018247319</v>
      </c>
      <c r="M72" s="17">
        <f t="shared" si="18"/>
        <v>49.240160717732614</v>
      </c>
      <c r="N72" s="17">
        <f t="shared" si="18"/>
        <v>59.098581912950877</v>
      </c>
      <c r="O72" s="17">
        <f t="shared" si="18"/>
        <v>57.961718491087296</v>
      </c>
      <c r="P72" s="17">
        <f t="shared" si="18"/>
        <v>73.321791612989585</v>
      </c>
      <c r="Q72" s="17">
        <f t="shared" si="18"/>
        <v>65.389862447522844</v>
      </c>
      <c r="R72" s="17">
        <f t="shared" si="18"/>
        <v>74.612622874754109</v>
      </c>
      <c r="S72" s="17">
        <f t="shared" si="18"/>
        <v>66.283377473908573</v>
      </c>
      <c r="T72" s="17">
        <f t="shared" si="18"/>
        <v>76.827418390385787</v>
      </c>
      <c r="U72" s="17">
        <f t="shared" si="18"/>
        <v>91.855181967800448</v>
      </c>
      <c r="V72" s="17">
        <f t="shared" si="18"/>
        <v>100</v>
      </c>
      <c r="W72" s="17">
        <f t="shared" si="19"/>
        <v>100.43584564685872</v>
      </c>
      <c r="X72" s="17">
        <f t="shared" si="19"/>
        <v>100.69588045849621</v>
      </c>
      <c r="Y72" s="17">
        <f t="shared" ref="Y72" si="23">+IFERROR((Y8/Y29)*100,"")</f>
        <v>96.99926223314759</v>
      </c>
    </row>
    <row r="73" spans="1:25" x14ac:dyDescent="0.2">
      <c r="A73" s="5" t="s">
        <v>34</v>
      </c>
      <c r="B73" s="5"/>
      <c r="C73" s="7" t="s">
        <v>7</v>
      </c>
      <c r="D73" s="19">
        <f t="shared" si="21"/>
        <v>186.32627352784789</v>
      </c>
      <c r="E73" s="19">
        <f t="shared" si="18"/>
        <v>258.41819716552743</v>
      </c>
      <c r="F73" s="19">
        <f t="shared" si="18"/>
        <v>180.2962149721418</v>
      </c>
      <c r="G73" s="19">
        <f t="shared" si="18"/>
        <v>76.915963368509694</v>
      </c>
      <c r="H73" s="19">
        <f t="shared" si="18"/>
        <v>82.118431813702415</v>
      </c>
      <c r="I73" s="19">
        <f t="shared" si="18"/>
        <v>87.839226202524273</v>
      </c>
      <c r="J73" s="19">
        <f t="shared" si="18"/>
        <v>88.265142073694307</v>
      </c>
      <c r="K73" s="19">
        <f t="shared" si="18"/>
        <v>89.17529934841221</v>
      </c>
      <c r="L73" s="19">
        <f t="shared" si="18"/>
        <v>89.300650187000144</v>
      </c>
      <c r="M73" s="19">
        <f t="shared" si="18"/>
        <v>84.496928163975696</v>
      </c>
      <c r="N73" s="19">
        <f t="shared" si="18"/>
        <v>89.154668578921459</v>
      </c>
      <c r="O73" s="19">
        <f t="shared" si="18"/>
        <v>85.039645575983641</v>
      </c>
      <c r="P73" s="19">
        <f t="shared" si="18"/>
        <v>85.535193963545836</v>
      </c>
      <c r="Q73" s="19">
        <f t="shared" si="18"/>
        <v>87.83967420523328</v>
      </c>
      <c r="R73" s="19">
        <f t="shared" si="18"/>
        <v>90.926099241176402</v>
      </c>
      <c r="S73" s="19">
        <f t="shared" si="18"/>
        <v>90.934753438594385</v>
      </c>
      <c r="T73" s="19">
        <f t="shared" si="18"/>
        <v>92.743050487663297</v>
      </c>
      <c r="U73" s="19">
        <f t="shared" si="18"/>
        <v>93.770740853743376</v>
      </c>
      <c r="V73" s="19">
        <f t="shared" si="18"/>
        <v>100</v>
      </c>
      <c r="W73" s="19">
        <f t="shared" si="19"/>
        <v>109.27261588727792</v>
      </c>
      <c r="X73" s="19">
        <f t="shared" si="19"/>
        <v>113.13244595988618</v>
      </c>
      <c r="Y73" s="19">
        <f t="shared" ref="Y73" si="24">+IFERROR((Y9/Y30)*100,"")</f>
        <v>115.65086504618291</v>
      </c>
    </row>
    <row r="74" spans="1:25" x14ac:dyDescent="0.2">
      <c r="A74" s="10" t="s">
        <v>8</v>
      </c>
      <c r="B74" s="11"/>
      <c r="C74" s="14" t="s">
        <v>35</v>
      </c>
      <c r="D74" s="17">
        <f t="shared" si="21"/>
        <v>186.7073654588751</v>
      </c>
      <c r="E74" s="17">
        <f t="shared" si="18"/>
        <v>260.13602784156762</v>
      </c>
      <c r="F74" s="17">
        <f t="shared" si="18"/>
        <v>181.31044213075143</v>
      </c>
      <c r="G74" s="17">
        <f t="shared" si="18"/>
        <v>76.908582961263363</v>
      </c>
      <c r="H74" s="17">
        <f t="shared" si="18"/>
        <v>82.126732902665594</v>
      </c>
      <c r="I74" s="17">
        <f t="shared" si="18"/>
        <v>87.843897627400196</v>
      </c>
      <c r="J74" s="17">
        <f t="shared" si="18"/>
        <v>88.279722137646914</v>
      </c>
      <c r="K74" s="17">
        <f t="shared" si="18"/>
        <v>89.203173687256765</v>
      </c>
      <c r="L74" s="17">
        <f t="shared" si="18"/>
        <v>89.329299122666598</v>
      </c>
      <c r="M74" s="17">
        <f t="shared" si="18"/>
        <v>84.511107549686088</v>
      </c>
      <c r="N74" s="17">
        <f t="shared" si="18"/>
        <v>89.142106892431912</v>
      </c>
      <c r="O74" s="17">
        <f t="shared" si="18"/>
        <v>85.022817026828051</v>
      </c>
      <c r="P74" s="17">
        <f t="shared" si="18"/>
        <v>85.523013770915171</v>
      </c>
      <c r="Q74" s="17">
        <f t="shared" si="18"/>
        <v>87.828726764299759</v>
      </c>
      <c r="R74" s="17">
        <f t="shared" si="18"/>
        <v>90.888871571083925</v>
      </c>
      <c r="S74" s="17">
        <f t="shared" si="18"/>
        <v>90.876896173926326</v>
      </c>
      <c r="T74" s="17">
        <f t="shared" si="18"/>
        <v>93.752970090307073</v>
      </c>
      <c r="U74" s="17">
        <f t="shared" si="18"/>
        <v>96.133558184853811</v>
      </c>
      <c r="V74" s="17">
        <f t="shared" si="18"/>
        <v>100</v>
      </c>
      <c r="W74" s="17">
        <f t="shared" si="19"/>
        <v>109.5354139474945</v>
      </c>
      <c r="X74" s="17">
        <f t="shared" si="19"/>
        <v>113.43543381500101</v>
      </c>
      <c r="Y74" s="17">
        <f t="shared" ref="Y74" si="25">+IFERROR((Y10/Y31)*100,"")</f>
        <v>115.98906086918002</v>
      </c>
    </row>
    <row r="75" spans="1:25" x14ac:dyDescent="0.2">
      <c r="A75" s="10" t="s">
        <v>37</v>
      </c>
      <c r="B75" s="11"/>
      <c r="C75" s="14" t="s">
        <v>36</v>
      </c>
      <c r="D75" s="17">
        <f t="shared" si="21"/>
        <v>70.555811025091117</v>
      </c>
      <c r="E75" s="17">
        <f t="shared" si="18"/>
        <v>81.776307344225003</v>
      </c>
      <c r="F75" s="17">
        <f t="shared" si="18"/>
        <v>73.100011172662676</v>
      </c>
      <c r="G75" s="17">
        <f t="shared" si="18"/>
        <v>78.193535721818165</v>
      </c>
      <c r="H75" s="17">
        <f t="shared" si="18"/>
        <v>80.775957160316864</v>
      </c>
      <c r="I75" s="17">
        <f t="shared" si="18"/>
        <v>86.916872361917399</v>
      </c>
      <c r="J75" s="17">
        <f t="shared" si="18"/>
        <v>84.996369848551197</v>
      </c>
      <c r="K75" s="17">
        <f t="shared" si="18"/>
        <v>84.816821573766262</v>
      </c>
      <c r="L75" s="17">
        <f t="shared" si="18"/>
        <v>85.093271716384066</v>
      </c>
      <c r="M75" s="17">
        <f t="shared" si="18"/>
        <v>82.178942399916693</v>
      </c>
      <c r="N75" s="17">
        <f t="shared" si="18"/>
        <v>91.658391600281391</v>
      </c>
      <c r="O75" s="17">
        <f t="shared" si="18"/>
        <v>87.806577703591415</v>
      </c>
      <c r="P75" s="17">
        <f t="shared" si="18"/>
        <v>87.655134589301866</v>
      </c>
      <c r="Q75" s="17">
        <f t="shared" si="18"/>
        <v>89.539408922544766</v>
      </c>
      <c r="R75" s="17">
        <f t="shared" si="18"/>
        <v>96.03959293121261</v>
      </c>
      <c r="S75" s="17">
        <f t="shared" si="18"/>
        <v>99.352409974853799</v>
      </c>
      <c r="T75" s="17">
        <f t="shared" si="18"/>
        <v>82.786395135696722</v>
      </c>
      <c r="U75" s="17">
        <f t="shared" si="18"/>
        <v>74.07111664591261</v>
      </c>
      <c r="V75" s="17">
        <f t="shared" si="18"/>
        <v>100</v>
      </c>
      <c r="W75" s="17">
        <f t="shared" si="19"/>
        <v>86.068563092633113</v>
      </c>
      <c r="X75" s="17">
        <f t="shared" si="19"/>
        <v>86.139576758551129</v>
      </c>
      <c r="Y75" s="17">
        <f t="shared" ref="Y75" si="26">+IFERROR((Y11/Y32)*100,"")</f>
        <v>85.326299873340574</v>
      </c>
    </row>
    <row r="76" spans="1:25" x14ac:dyDescent="0.2">
      <c r="A76" s="10" t="s">
        <v>38</v>
      </c>
      <c r="B76" s="11"/>
      <c r="C76" s="14" t="s">
        <v>39</v>
      </c>
      <c r="D76" s="17" t="str">
        <f t="shared" si="21"/>
        <v/>
      </c>
      <c r="E76" s="17" t="str">
        <f t="shared" si="18"/>
        <v/>
      </c>
      <c r="F76" s="17" t="str">
        <f t="shared" si="18"/>
        <v/>
      </c>
      <c r="G76" s="17" t="str">
        <f t="shared" si="18"/>
        <v/>
      </c>
      <c r="H76" s="17" t="str">
        <f t="shared" si="18"/>
        <v/>
      </c>
      <c r="I76" s="17" t="str">
        <f t="shared" si="18"/>
        <v/>
      </c>
      <c r="J76" s="17" t="str">
        <f t="shared" si="18"/>
        <v/>
      </c>
      <c r="K76" s="17" t="str">
        <f t="shared" si="18"/>
        <v/>
      </c>
      <c r="L76" s="17" t="str">
        <f t="shared" si="18"/>
        <v/>
      </c>
      <c r="M76" s="17" t="str">
        <f t="shared" si="18"/>
        <v/>
      </c>
      <c r="N76" s="17" t="str">
        <f t="shared" si="18"/>
        <v/>
      </c>
      <c r="O76" s="17" t="str">
        <f t="shared" si="18"/>
        <v/>
      </c>
      <c r="P76" s="17" t="str">
        <f t="shared" si="18"/>
        <v/>
      </c>
      <c r="Q76" s="17" t="str">
        <f t="shared" si="18"/>
        <v/>
      </c>
      <c r="R76" s="17" t="str">
        <f t="shared" si="18"/>
        <v/>
      </c>
      <c r="S76" s="17" t="str">
        <f t="shared" si="18"/>
        <v/>
      </c>
      <c r="T76" s="17" t="str">
        <f t="shared" si="18"/>
        <v/>
      </c>
      <c r="U76" s="17" t="str">
        <f t="shared" si="18"/>
        <v/>
      </c>
      <c r="V76" s="17" t="str">
        <f t="shared" si="18"/>
        <v/>
      </c>
      <c r="W76" s="17" t="str">
        <f t="shared" si="19"/>
        <v/>
      </c>
      <c r="X76" s="17" t="str">
        <f t="shared" si="19"/>
        <v/>
      </c>
      <c r="Y76" s="17" t="str">
        <f t="shared" ref="Y76" si="27">+IFERROR((Y12/Y33)*100,"")</f>
        <v/>
      </c>
    </row>
    <row r="77" spans="1:25" x14ac:dyDescent="0.2">
      <c r="A77" s="5" t="s">
        <v>40</v>
      </c>
      <c r="B77" s="5"/>
      <c r="C77" s="7" t="s">
        <v>42</v>
      </c>
      <c r="D77" s="18">
        <f t="shared" si="21"/>
        <v>243.75512835782902</v>
      </c>
      <c r="E77" s="18">
        <f t="shared" si="18"/>
        <v>305.81620820032424</v>
      </c>
      <c r="F77" s="18">
        <f t="shared" si="18"/>
        <v>279.68760206834617</v>
      </c>
      <c r="G77" s="18">
        <f t="shared" si="18"/>
        <v>155.34675787769385</v>
      </c>
      <c r="H77" s="18">
        <f t="shared" si="18"/>
        <v>172.24273332078067</v>
      </c>
      <c r="I77" s="18">
        <f t="shared" si="18"/>
        <v>176.9940199882349</v>
      </c>
      <c r="J77" s="18">
        <f t="shared" si="18"/>
        <v>375.57676974340615</v>
      </c>
      <c r="K77" s="18">
        <f t="shared" si="18"/>
        <v>108.47153384097797</v>
      </c>
      <c r="L77" s="18">
        <f t="shared" si="18"/>
        <v>263.06342230312089</v>
      </c>
      <c r="M77" s="18">
        <f t="shared" si="18"/>
        <v>163.04121335194466</v>
      </c>
      <c r="N77" s="18">
        <f t="shared" si="18"/>
        <v>157.24788450995689</v>
      </c>
      <c r="O77" s="18">
        <f t="shared" si="18"/>
        <v>124.16043583981033</v>
      </c>
      <c r="P77" s="18">
        <f t="shared" si="18"/>
        <v>262.06744219705757</v>
      </c>
      <c r="Q77" s="18">
        <f t="shared" si="18"/>
        <v>168.25978302288763</v>
      </c>
      <c r="R77" s="18">
        <f t="shared" si="18"/>
        <v>472.61787924243094</v>
      </c>
      <c r="S77" s="18">
        <f t="shared" si="18"/>
        <v>353.60119817823261</v>
      </c>
      <c r="T77" s="18">
        <f t="shared" si="18"/>
        <v>3154.3595897700543</v>
      </c>
      <c r="U77" s="18">
        <f t="shared" si="18"/>
        <v>484.07158958056692</v>
      </c>
      <c r="V77" s="18">
        <f t="shared" si="18"/>
        <v>100</v>
      </c>
      <c r="W77" s="18">
        <f t="shared" si="19"/>
        <v>103.53765251189957</v>
      </c>
      <c r="X77" s="18">
        <f t="shared" si="19"/>
        <v>56.695735605633388</v>
      </c>
      <c r="Y77" s="18">
        <f t="shared" ref="Y77" si="28">+IFERROR((Y13/Y34)*100,"")</f>
        <v>147.77268144114964</v>
      </c>
    </row>
    <row r="78" spans="1:25" x14ac:dyDescent="0.2">
      <c r="A78" s="10" t="s">
        <v>41</v>
      </c>
      <c r="B78" s="11"/>
      <c r="C78" s="14" t="s">
        <v>9</v>
      </c>
      <c r="D78" s="17">
        <f t="shared" si="21"/>
        <v>38.494990196220506</v>
      </c>
      <c r="E78" s="17">
        <f t="shared" si="18"/>
        <v>34.392276452382397</v>
      </c>
      <c r="F78" s="17">
        <f t="shared" si="18"/>
        <v>43.739692010018963</v>
      </c>
      <c r="G78" s="17">
        <f t="shared" si="18"/>
        <v>44.036577085981548</v>
      </c>
      <c r="H78" s="17">
        <f t="shared" si="18"/>
        <v>33.413020348254484</v>
      </c>
      <c r="I78" s="17">
        <f t="shared" si="18"/>
        <v>46.088054325968024</v>
      </c>
      <c r="J78" s="17">
        <f t="shared" si="18"/>
        <v>48.659576741568948</v>
      </c>
      <c r="K78" s="17">
        <f t="shared" si="18"/>
        <v>45.393882338086954</v>
      </c>
      <c r="L78" s="17">
        <f t="shared" si="18"/>
        <v>45.701547078068522</v>
      </c>
      <c r="M78" s="17">
        <f t="shared" si="18"/>
        <v>39.240834641278745</v>
      </c>
      <c r="N78" s="17">
        <f t="shared" si="18"/>
        <v>38.81010176914625</v>
      </c>
      <c r="O78" s="17">
        <f t="shared" si="18"/>
        <v>47.93176983006348</v>
      </c>
      <c r="P78" s="17">
        <f t="shared" si="18"/>
        <v>37.41040596714911</v>
      </c>
      <c r="Q78" s="17">
        <f t="shared" si="18"/>
        <v>51.012995409459648</v>
      </c>
      <c r="R78" s="17">
        <f t="shared" si="18"/>
        <v>64.765895470372755</v>
      </c>
      <c r="S78" s="17">
        <f t="shared" si="18"/>
        <v>53.716500726866087</v>
      </c>
      <c r="T78" s="17">
        <f t="shared" si="18"/>
        <v>48.920075927833025</v>
      </c>
      <c r="U78" s="17">
        <f t="shared" si="18"/>
        <v>58.511063744572958</v>
      </c>
      <c r="V78" s="17">
        <f t="shared" si="18"/>
        <v>100</v>
      </c>
      <c r="W78" s="17">
        <f t="shared" si="19"/>
        <v>101.97652584888878</v>
      </c>
      <c r="X78" s="17">
        <f t="shared" si="19"/>
        <v>126.19883427981236</v>
      </c>
      <c r="Y78" s="17">
        <f t="shared" ref="Y78" si="29">+IFERROR((Y14/Y35)*100,"")</f>
        <v>111.89803303520907</v>
      </c>
    </row>
    <row r="79" spans="1:25" x14ac:dyDescent="0.2">
      <c r="A79" s="10" t="s">
        <v>43</v>
      </c>
      <c r="B79" s="11"/>
      <c r="C79" s="14" t="s">
        <v>10</v>
      </c>
      <c r="D79" s="21">
        <f t="shared" si="21"/>
        <v>34.820946764366496</v>
      </c>
      <c r="E79" s="21">
        <f t="shared" si="18"/>
        <v>31.02947110795829</v>
      </c>
      <c r="F79" s="21">
        <f t="shared" si="18"/>
        <v>40.878080740294088</v>
      </c>
      <c r="G79" s="21">
        <f t="shared" si="18"/>
        <v>42.995813028699658</v>
      </c>
      <c r="H79" s="21">
        <f t="shared" si="18"/>
        <v>31.814600612322636</v>
      </c>
      <c r="I79" s="21">
        <f t="shared" si="18"/>
        <v>45.433003562086824</v>
      </c>
      <c r="J79" s="21">
        <f t="shared" si="18"/>
        <v>47.857667692392262</v>
      </c>
      <c r="K79" s="21">
        <f t="shared" si="18"/>
        <v>45.411973615626216</v>
      </c>
      <c r="L79" s="21">
        <f t="shared" si="18"/>
        <v>45.337169393095664</v>
      </c>
      <c r="M79" s="21">
        <f t="shared" si="18"/>
        <v>38.662310134988552</v>
      </c>
      <c r="N79" s="21">
        <f t="shared" si="18"/>
        <v>36.541655671675485</v>
      </c>
      <c r="O79" s="21">
        <f t="shared" si="18"/>
        <v>47.169199215810394</v>
      </c>
      <c r="P79" s="21">
        <f t="shared" si="18"/>
        <v>35.715910232061333</v>
      </c>
      <c r="Q79" s="21">
        <f t="shared" si="18"/>
        <v>49.264476626734613</v>
      </c>
      <c r="R79" s="21">
        <f t="shared" si="18"/>
        <v>65.257185688453504</v>
      </c>
      <c r="S79" s="21">
        <f t="shared" si="18"/>
        <v>53.606559220096251</v>
      </c>
      <c r="T79" s="21">
        <f t="shared" si="18"/>
        <v>46.940193234730089</v>
      </c>
      <c r="U79" s="21">
        <f t="shared" si="18"/>
        <v>57.156746941443728</v>
      </c>
      <c r="V79" s="21">
        <f t="shared" si="18"/>
        <v>100</v>
      </c>
      <c r="W79" s="21">
        <f t="shared" si="19"/>
        <v>102.19512863741656</v>
      </c>
      <c r="X79" s="21">
        <f t="shared" si="19"/>
        <v>124.33172196370199</v>
      </c>
      <c r="Y79" s="21">
        <f t="shared" ref="Y79" si="30">+IFERROR((Y15/Y36)*100,"")</f>
        <v>107.58176011277303</v>
      </c>
    </row>
    <row r="80" spans="1:25" x14ac:dyDescent="0.2">
      <c r="A80" s="10" t="s">
        <v>44</v>
      </c>
      <c r="B80" s="11"/>
      <c r="C80" s="14" t="s">
        <v>11</v>
      </c>
      <c r="D80" s="21">
        <f t="shared" si="21"/>
        <v>79.157427573056722</v>
      </c>
      <c r="E80" s="21">
        <f t="shared" si="18"/>
        <v>72.769558856251265</v>
      </c>
      <c r="F80" s="21">
        <f t="shared" si="18"/>
        <v>81.509899926672105</v>
      </c>
      <c r="G80" s="21">
        <f t="shared" si="18"/>
        <v>57.426940947768955</v>
      </c>
      <c r="H80" s="21">
        <f t="shared" si="18"/>
        <v>54.679024896191883</v>
      </c>
      <c r="I80" s="21">
        <f t="shared" si="18"/>
        <v>55.125067984712082</v>
      </c>
      <c r="J80" s="21">
        <f t="shared" si="18"/>
        <v>56.660716382107957</v>
      </c>
      <c r="K80" s="21">
        <f t="shared" si="18"/>
        <v>45.24774286267845</v>
      </c>
      <c r="L80" s="21">
        <f t="shared" si="18"/>
        <v>49.980121438275077</v>
      </c>
      <c r="M80" s="21">
        <f t="shared" si="18"/>
        <v>45.241290162282461</v>
      </c>
      <c r="N80" s="21">
        <f t="shared" si="18"/>
        <v>55.203155795440296</v>
      </c>
      <c r="O80" s="21">
        <f t="shared" si="18"/>
        <v>53.128855405621636</v>
      </c>
      <c r="P80" s="21">
        <f t="shared" si="18"/>
        <v>49.540133566409686</v>
      </c>
      <c r="Q80" s="21">
        <f t="shared" si="18"/>
        <v>61.118415618155367</v>
      </c>
      <c r="R80" s="21">
        <f t="shared" si="18"/>
        <v>61.287878485301619</v>
      </c>
      <c r="S80" s="21">
        <f t="shared" si="18"/>
        <v>54.570817788959815</v>
      </c>
      <c r="T80" s="21">
        <f t="shared" si="18"/>
        <v>63.233062200617795</v>
      </c>
      <c r="U80" s="21">
        <f t="shared" si="18"/>
        <v>67.454081092440106</v>
      </c>
      <c r="V80" s="21">
        <f t="shared" si="18"/>
        <v>100</v>
      </c>
      <c r="W80" s="21">
        <f t="shared" si="19"/>
        <v>100.75464470407968</v>
      </c>
      <c r="X80" s="21">
        <f t="shared" si="19"/>
        <v>137.58188015797666</v>
      </c>
      <c r="Y80" s="21">
        <f t="shared" ref="Y80" si="31">+IFERROR((Y16/Y37)*100,"")</f>
        <v>138.7512259096836</v>
      </c>
    </row>
    <row r="81" spans="1:25" x14ac:dyDescent="0.2">
      <c r="A81" s="10" t="s">
        <v>45</v>
      </c>
      <c r="B81" s="11"/>
      <c r="C81" s="14" t="s">
        <v>12</v>
      </c>
      <c r="D81" s="17">
        <f t="shared" si="21"/>
        <v>173.51895197400188</v>
      </c>
      <c r="E81" s="17">
        <f t="shared" si="18"/>
        <v>167.7977931205312</v>
      </c>
      <c r="F81" s="17">
        <f t="shared" si="18"/>
        <v>133.05739715747424</v>
      </c>
      <c r="G81" s="17">
        <f t="shared" si="18"/>
        <v>84.667988987156889</v>
      </c>
      <c r="H81" s="17">
        <f t="shared" si="18"/>
        <v>81.37542598923163</v>
      </c>
      <c r="I81" s="17">
        <f t="shared" si="18"/>
        <v>82.208732422857082</v>
      </c>
      <c r="J81" s="17">
        <f t="shared" si="18"/>
        <v>92.252658954172233</v>
      </c>
      <c r="K81" s="17">
        <f t="shared" si="18"/>
        <v>68.053031998980245</v>
      </c>
      <c r="L81" s="17">
        <f t="shared" si="18"/>
        <v>87.63032311215234</v>
      </c>
      <c r="M81" s="17">
        <f t="shared" si="18"/>
        <v>87.988464779266053</v>
      </c>
      <c r="N81" s="17">
        <f t="shared" si="18"/>
        <v>79.976588775798803</v>
      </c>
      <c r="O81" s="17">
        <f t="shared" si="18"/>
        <v>79.552477526232295</v>
      </c>
      <c r="P81" s="17">
        <f t="shared" si="18"/>
        <v>85.690556740211548</v>
      </c>
      <c r="Q81" s="17">
        <f t="shared" si="18"/>
        <v>86.692183503716052</v>
      </c>
      <c r="R81" s="17">
        <f t="shared" si="18"/>
        <v>91.86108147389092</v>
      </c>
      <c r="S81" s="17">
        <f t="shared" si="18"/>
        <v>97.517802448719038</v>
      </c>
      <c r="T81" s="17">
        <f t="shared" si="18"/>
        <v>97.455966659933566</v>
      </c>
      <c r="U81" s="17">
        <f t="shared" si="18"/>
        <v>96.356464674459829</v>
      </c>
      <c r="V81" s="17">
        <f t="shared" si="18"/>
        <v>100</v>
      </c>
      <c r="W81" s="17">
        <f t="shared" si="19"/>
        <v>102.31772134647707</v>
      </c>
      <c r="X81" s="17">
        <f t="shared" si="19"/>
        <v>109.20606226857967</v>
      </c>
      <c r="Y81" s="17">
        <f t="shared" ref="Y81" si="32">+IFERROR((Y17/Y38)*100,"")</f>
        <v>106.50200124659084</v>
      </c>
    </row>
    <row r="82" spans="1:25" x14ac:dyDescent="0.2">
      <c r="A82" s="10" t="s">
        <v>46</v>
      </c>
      <c r="B82" s="11"/>
      <c r="C82" s="14" t="s">
        <v>10</v>
      </c>
      <c r="D82" s="21">
        <f t="shared" si="21"/>
        <v>181.05012696838952</v>
      </c>
      <c r="E82" s="21">
        <f t="shared" si="18"/>
        <v>177.27424519364536</v>
      </c>
      <c r="F82" s="21">
        <f t="shared" si="18"/>
        <v>137.88994424981712</v>
      </c>
      <c r="G82" s="21">
        <f t="shared" si="18"/>
        <v>86.418147328715861</v>
      </c>
      <c r="H82" s="21">
        <f t="shared" si="18"/>
        <v>82.941228048591185</v>
      </c>
      <c r="I82" s="21">
        <f t="shared" si="18"/>
        <v>84.075981917078764</v>
      </c>
      <c r="J82" s="21">
        <f t="shared" si="18"/>
        <v>93.945371456558576</v>
      </c>
      <c r="K82" s="21">
        <f t="shared" si="18"/>
        <v>68.827516748872824</v>
      </c>
      <c r="L82" s="21">
        <f t="shared" si="18"/>
        <v>88.316813274219811</v>
      </c>
      <c r="M82" s="21">
        <f t="shared" si="18"/>
        <v>88.753400656387853</v>
      </c>
      <c r="N82" s="21">
        <f t="shared" si="18"/>
        <v>80.566042016954469</v>
      </c>
      <c r="O82" s="21">
        <f t="shared" si="18"/>
        <v>79.959928195706894</v>
      </c>
      <c r="P82" s="21">
        <f t="shared" si="18"/>
        <v>85.977940128637016</v>
      </c>
      <c r="Q82" s="21">
        <f t="shared" si="18"/>
        <v>87.165795182872898</v>
      </c>
      <c r="R82" s="21">
        <f t="shared" si="18"/>
        <v>91.91395704607929</v>
      </c>
      <c r="S82" s="21">
        <f t="shared" si="18"/>
        <v>97.280925520974648</v>
      </c>
      <c r="T82" s="21">
        <f t="shared" si="18"/>
        <v>96.82743292689544</v>
      </c>
      <c r="U82" s="21">
        <f t="shared" si="18"/>
        <v>96.298420299139067</v>
      </c>
      <c r="V82" s="21">
        <f t="shared" si="18"/>
        <v>100</v>
      </c>
      <c r="W82" s="21">
        <f t="shared" si="19"/>
        <v>102.76799168615227</v>
      </c>
      <c r="X82" s="21">
        <f t="shared" si="19"/>
        <v>104.3635419931704</v>
      </c>
      <c r="Y82" s="21">
        <f t="shared" ref="Y82" si="33">+IFERROR((Y18/Y39)*100,"")</f>
        <v>100.65388607696069</v>
      </c>
    </row>
    <row r="83" spans="1:25" x14ac:dyDescent="0.2">
      <c r="A83" s="10" t="s">
        <v>47</v>
      </c>
      <c r="B83" s="11"/>
      <c r="C83" s="14" t="s">
        <v>11</v>
      </c>
      <c r="D83" s="21">
        <f t="shared" si="21"/>
        <v>86.567371850328769</v>
      </c>
      <c r="E83" s="21">
        <f t="shared" si="18"/>
        <v>84.750560600388667</v>
      </c>
      <c r="F83" s="21">
        <f t="shared" si="18"/>
        <v>81.634827980278814</v>
      </c>
      <c r="G83" s="21">
        <f t="shared" si="18"/>
        <v>65.148063709044237</v>
      </c>
      <c r="H83" s="21">
        <f t="shared" si="18"/>
        <v>64.880392870839884</v>
      </c>
      <c r="I83" s="21">
        <f t="shared" si="18"/>
        <v>65.142639751601436</v>
      </c>
      <c r="J83" s="21">
        <f t="shared" si="18"/>
        <v>77.3659589308525</v>
      </c>
      <c r="K83" s="21">
        <f t="shared" si="18"/>
        <v>60.531371380355893</v>
      </c>
      <c r="L83" s="21">
        <f t="shared" si="18"/>
        <v>80.603077617354941</v>
      </c>
      <c r="M83" s="21">
        <f t="shared" si="18"/>
        <v>79.922932998388831</v>
      </c>
      <c r="N83" s="21">
        <f t="shared" si="18"/>
        <v>75.088577785528202</v>
      </c>
      <c r="O83" s="21">
        <f t="shared" si="18"/>
        <v>76.129459069898289</v>
      </c>
      <c r="P83" s="21">
        <f t="shared" si="18"/>
        <v>83.510468272487955</v>
      </c>
      <c r="Q83" s="21">
        <f t="shared" si="18"/>
        <v>83.254012881866444</v>
      </c>
      <c r="R83" s="21">
        <f t="shared" si="18"/>
        <v>91.450175000480485</v>
      </c>
      <c r="S83" s="21">
        <f t="shared" si="18"/>
        <v>99.907624276757772</v>
      </c>
      <c r="T83" s="21">
        <f t="shared" si="18"/>
        <v>103.24347377415633</v>
      </c>
      <c r="U83" s="21">
        <f t="shared" si="18"/>
        <v>96.820931839374907</v>
      </c>
      <c r="V83" s="21">
        <f t="shared" si="18"/>
        <v>100</v>
      </c>
      <c r="W83" s="21">
        <f t="shared" si="19"/>
        <v>99.187138728323688</v>
      </c>
      <c r="X83" s="21">
        <f t="shared" si="19"/>
        <v>129.22751338507638</v>
      </c>
      <c r="Y83" s="21">
        <f t="shared" ref="Y83" si="34">+IFERROR((Y19/Y40)*100,"")</f>
        <v>130.79059978736908</v>
      </c>
    </row>
    <row r="84" spans="1:25" x14ac:dyDescent="0.2">
      <c r="A84" s="12" t="s">
        <v>22</v>
      </c>
      <c r="B84" s="12"/>
      <c r="C84" s="9" t="s">
        <v>13</v>
      </c>
      <c r="D84" s="19">
        <f t="shared" si="21"/>
        <v>89.519843067946269</v>
      </c>
      <c r="E84" s="19">
        <f t="shared" si="18"/>
        <v>98.776498830396392</v>
      </c>
      <c r="F84" s="19">
        <f t="shared" si="18"/>
        <v>86.50619555388927</v>
      </c>
      <c r="G84" s="19">
        <f t="shared" si="18"/>
        <v>66.668318505385542</v>
      </c>
      <c r="H84" s="19">
        <f t="shared" ref="H84:V84" si="35">+IFERROR((H20/H41)*100,"")</f>
        <v>69.176405629218905</v>
      </c>
      <c r="I84" s="19">
        <f t="shared" si="35"/>
        <v>71.51068265677165</v>
      </c>
      <c r="J84" s="19">
        <f t="shared" si="35"/>
        <v>71.102847663254806</v>
      </c>
      <c r="K84" s="19">
        <f t="shared" si="35"/>
        <v>67.205845542671824</v>
      </c>
      <c r="L84" s="19">
        <f t="shared" si="35"/>
        <v>69.298912892198359</v>
      </c>
      <c r="M84" s="19">
        <f t="shared" si="35"/>
        <v>66.358292445258698</v>
      </c>
      <c r="N84" s="19">
        <f t="shared" si="35"/>
        <v>70.333330535767274</v>
      </c>
      <c r="O84" s="19">
        <f t="shared" si="35"/>
        <v>79.3097854990298</v>
      </c>
      <c r="P84" s="19">
        <f t="shared" si="35"/>
        <v>76.276021405568756</v>
      </c>
      <c r="Q84" s="19">
        <f t="shared" si="35"/>
        <v>80.253827772800406</v>
      </c>
      <c r="R84" s="19">
        <f t="shared" si="35"/>
        <v>87.037621226292345</v>
      </c>
      <c r="S84" s="19">
        <f t="shared" si="35"/>
        <v>87.013801120981171</v>
      </c>
      <c r="T84" s="19">
        <f t="shared" si="35"/>
        <v>86.202719262147525</v>
      </c>
      <c r="U84" s="19">
        <f t="shared" si="35"/>
        <v>87.32124899845013</v>
      </c>
      <c r="V84" s="19">
        <f t="shared" si="35"/>
        <v>100</v>
      </c>
      <c r="W84" s="19">
        <f t="shared" si="19"/>
        <v>102.84072773699329</v>
      </c>
      <c r="X84" s="19">
        <f t="shared" si="19"/>
        <v>113.53217414743382</v>
      </c>
      <c r="Y84" s="19">
        <f t="shared" ref="Y84" si="36">+IFERROR((Y20/Y41)*100,"")</f>
        <v>110.65803762699014</v>
      </c>
    </row>
    <row r="85" spans="1:25" x14ac:dyDescent="0.2">
      <c r="A85" s="10"/>
      <c r="B85" s="11"/>
      <c r="C85" s="14" t="s">
        <v>25</v>
      </c>
      <c r="D85" s="3"/>
      <c r="E85" s="3"/>
      <c r="F85" s="3"/>
      <c r="G85" s="3"/>
      <c r="H85" s="3"/>
      <c r="I85" s="3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8" spans="1:25" ht="26.25" customHeight="1" x14ac:dyDescent="0.2">
      <c r="A88" s="132" t="s">
        <v>51</v>
      </c>
      <c r="B88" s="132"/>
      <c r="C88" s="132"/>
    </row>
    <row r="90" spans="1:25" x14ac:dyDescent="0.2">
      <c r="A90" s="5" t="s">
        <v>0</v>
      </c>
      <c r="B90" s="6" t="s">
        <v>1</v>
      </c>
      <c r="C90" s="13" t="s">
        <v>2</v>
      </c>
      <c r="D90" s="1">
        <v>1997</v>
      </c>
      <c r="E90" s="1">
        <f>+D90+1</f>
        <v>1998</v>
      </c>
      <c r="F90" s="1">
        <f>+E90+1</f>
        <v>1999</v>
      </c>
      <c r="G90" s="1">
        <f t="shared" ref="G90:Y90" si="37">+F90+1</f>
        <v>2000</v>
      </c>
      <c r="H90" s="1">
        <f t="shared" si="37"/>
        <v>2001</v>
      </c>
      <c r="I90" s="1">
        <f t="shared" si="37"/>
        <v>2002</v>
      </c>
      <c r="J90" s="1">
        <f t="shared" si="37"/>
        <v>2003</v>
      </c>
      <c r="K90" s="1">
        <f t="shared" si="37"/>
        <v>2004</v>
      </c>
      <c r="L90" s="1">
        <f t="shared" si="37"/>
        <v>2005</v>
      </c>
      <c r="M90" s="1">
        <f t="shared" si="37"/>
        <v>2006</v>
      </c>
      <c r="N90" s="1">
        <f t="shared" si="37"/>
        <v>2007</v>
      </c>
      <c r="O90" s="1">
        <f t="shared" si="37"/>
        <v>2008</v>
      </c>
      <c r="P90" s="1">
        <f t="shared" si="37"/>
        <v>2009</v>
      </c>
      <c r="Q90" s="1">
        <f t="shared" si="37"/>
        <v>2010</v>
      </c>
      <c r="R90" s="1">
        <f t="shared" si="37"/>
        <v>2011</v>
      </c>
      <c r="S90" s="1">
        <f t="shared" si="37"/>
        <v>2012</v>
      </c>
      <c r="T90" s="1">
        <f t="shared" si="37"/>
        <v>2013</v>
      </c>
      <c r="U90" s="1">
        <f t="shared" si="37"/>
        <v>2014</v>
      </c>
      <c r="V90" s="1">
        <f t="shared" si="37"/>
        <v>2015</v>
      </c>
      <c r="W90" s="1">
        <f t="shared" si="37"/>
        <v>2016</v>
      </c>
      <c r="X90" s="1">
        <f t="shared" si="37"/>
        <v>2017</v>
      </c>
      <c r="Y90" s="1">
        <f t="shared" si="37"/>
        <v>2018</v>
      </c>
    </row>
    <row r="91" spans="1:25" x14ac:dyDescent="0.2">
      <c r="A91" s="12" t="s">
        <v>30</v>
      </c>
      <c r="B91" s="12"/>
      <c r="C91" s="9" t="s">
        <v>3</v>
      </c>
      <c r="D91" s="4"/>
      <c r="E91" s="19">
        <f t="shared" ref="E91:V105" si="38">+IFERROR((E69/D69-1)*100,"")</f>
        <v>5.1767143933981075</v>
      </c>
      <c r="F91" s="19">
        <f t="shared" si="38"/>
        <v>-7.376264496863449</v>
      </c>
      <c r="G91" s="19">
        <f t="shared" si="38"/>
        <v>-21.382343764162627</v>
      </c>
      <c r="H91" s="19">
        <f t="shared" si="38"/>
        <v>4.5365386373833472</v>
      </c>
      <c r="I91" s="19">
        <f t="shared" si="38"/>
        <v>-3.622340484874309</v>
      </c>
      <c r="J91" s="19">
        <f t="shared" si="38"/>
        <v>0.55032725016526118</v>
      </c>
      <c r="K91" s="19">
        <f t="shared" si="38"/>
        <v>-10.836810672386754</v>
      </c>
      <c r="L91" s="19">
        <f t="shared" si="38"/>
        <v>12.395449121646717</v>
      </c>
      <c r="M91" s="19">
        <f t="shared" si="38"/>
        <v>-2.3222932841399757</v>
      </c>
      <c r="N91" s="19">
        <f t="shared" si="38"/>
        <v>2.2642334523751195</v>
      </c>
      <c r="O91" s="19">
        <f t="shared" si="38"/>
        <v>10.594459121730694</v>
      </c>
      <c r="P91" s="19">
        <f t="shared" si="38"/>
        <v>3.2258157160786061</v>
      </c>
      <c r="Q91" s="19">
        <f t="shared" si="38"/>
        <v>-0.27883251453902913</v>
      </c>
      <c r="R91" s="19">
        <f t="shared" si="38"/>
        <v>8.461505466716158</v>
      </c>
      <c r="S91" s="19">
        <f t="shared" si="38"/>
        <v>4.0261588480692057</v>
      </c>
      <c r="T91" s="19">
        <f t="shared" si="38"/>
        <v>0.16425551617200718</v>
      </c>
      <c r="U91" s="19">
        <f t="shared" si="38"/>
        <v>-1.1462305106842319</v>
      </c>
      <c r="V91" s="19">
        <f t="shared" si="38"/>
        <v>2.6626323220969361</v>
      </c>
      <c r="W91" s="19">
        <f>+IFERROR((W69/V69-1)*100,"")</f>
        <v>1.6685247293370287</v>
      </c>
      <c r="X91" s="19">
        <f>+IFERROR((X69/W69-1)*100,"")</f>
        <v>7.0187242033949993</v>
      </c>
      <c r="Y91" s="19">
        <f>+IFERROR((Y69/X69-1)*100,"")</f>
        <v>-0.59571039685544225</v>
      </c>
    </row>
    <row r="92" spans="1:25" x14ac:dyDescent="0.2">
      <c r="A92" s="10" t="s">
        <v>31</v>
      </c>
      <c r="B92" s="11"/>
      <c r="C92" s="14" t="s">
        <v>4</v>
      </c>
      <c r="D92" s="3"/>
      <c r="E92" s="17">
        <f t="shared" si="38"/>
        <v>7.8099197192559977</v>
      </c>
      <c r="F92" s="17">
        <f t="shared" si="38"/>
        <v>-7.7210836982164022</v>
      </c>
      <c r="G92" s="17">
        <f t="shared" si="38"/>
        <v>-24.441257644062798</v>
      </c>
      <c r="H92" s="17">
        <f t="shared" si="38"/>
        <v>4.2142122377479163</v>
      </c>
      <c r="I92" s="17">
        <f t="shared" si="38"/>
        <v>-2.9789484277481404</v>
      </c>
      <c r="J92" s="17">
        <f t="shared" si="38"/>
        <v>0.22461608095498686</v>
      </c>
      <c r="K92" s="17">
        <f t="shared" si="38"/>
        <v>-11.077321558711484</v>
      </c>
      <c r="L92" s="17">
        <f t="shared" si="38"/>
        <v>15.18377774101336</v>
      </c>
      <c r="M92" s="17">
        <f t="shared" si="38"/>
        <v>-2.8874010774989967</v>
      </c>
      <c r="N92" s="17">
        <f t="shared" si="38"/>
        <v>0.81018415389197962</v>
      </c>
      <c r="O92" s="17">
        <f t="shared" si="38"/>
        <v>10.882470950426182</v>
      </c>
      <c r="P92" s="17">
        <f t="shared" si="38"/>
        <v>3.2320193001448727</v>
      </c>
      <c r="Q92" s="17">
        <f t="shared" si="38"/>
        <v>0.21830421520252496</v>
      </c>
      <c r="R92" s="17">
        <f t="shared" si="38"/>
        <v>8.3777514092505001</v>
      </c>
      <c r="S92" s="17">
        <f t="shared" si="38"/>
        <v>4.7505860593680893</v>
      </c>
      <c r="T92" s="17">
        <f t="shared" si="38"/>
        <v>7.4811833589061294E-2</v>
      </c>
      <c r="U92" s="17">
        <f t="shared" si="38"/>
        <v>-1.3390816883599443</v>
      </c>
      <c r="V92" s="17">
        <f t="shared" si="38"/>
        <v>2.7836777219776954</v>
      </c>
      <c r="W92" s="17">
        <f t="shared" ref="W92:Y107" si="39">+IFERROR((W70/V70-1)*100,"")</f>
        <v>1.9245762273555123</v>
      </c>
      <c r="X92" s="17">
        <f t="shared" si="39"/>
        <v>5.5677750231691858</v>
      </c>
      <c r="Y92" s="17">
        <f t="shared" si="39"/>
        <v>-1.9062618621098371</v>
      </c>
    </row>
    <row r="93" spans="1:25" x14ac:dyDescent="0.2">
      <c r="A93" s="10" t="s">
        <v>32</v>
      </c>
      <c r="B93" s="11"/>
      <c r="C93" s="14" t="s">
        <v>5</v>
      </c>
      <c r="D93" s="3"/>
      <c r="E93" s="17">
        <f t="shared" si="38"/>
        <v>-10.895105055996989</v>
      </c>
      <c r="F93" s="17">
        <f t="shared" si="38"/>
        <v>-4.5945492144575777</v>
      </c>
      <c r="G93" s="17">
        <f t="shared" si="38"/>
        <v>2.2881930102246484</v>
      </c>
      <c r="H93" s="17">
        <f t="shared" si="38"/>
        <v>7.2886940639349973</v>
      </c>
      <c r="I93" s="17">
        <f t="shared" si="38"/>
        <v>-5.5216749659074527</v>
      </c>
      <c r="J93" s="17">
        <f t="shared" si="38"/>
        <v>-1.1694700489794485</v>
      </c>
      <c r="K93" s="17">
        <f t="shared" si="38"/>
        <v>-4.9934113432257288</v>
      </c>
      <c r="L93" s="17">
        <f t="shared" si="38"/>
        <v>-1.1669344008604754</v>
      </c>
      <c r="M93" s="17">
        <f t="shared" si="38"/>
        <v>0.35726261175710317</v>
      </c>
      <c r="N93" s="17">
        <f t="shared" si="38"/>
        <v>9.2975139194191758</v>
      </c>
      <c r="O93" s="17">
        <f t="shared" si="38"/>
        <v>11.977217393600226</v>
      </c>
      <c r="P93" s="17">
        <f t="shared" si="38"/>
        <v>-0.6165223591840685</v>
      </c>
      <c r="Q93" s="17">
        <f t="shared" si="38"/>
        <v>-1.9813492238910713</v>
      </c>
      <c r="R93" s="17">
        <f t="shared" si="38"/>
        <v>8.2763413801800532</v>
      </c>
      <c r="S93" s="17">
        <f t="shared" si="38"/>
        <v>1.841748122786635</v>
      </c>
      <c r="T93" s="17">
        <f t="shared" si="38"/>
        <v>-0.9774361725629066</v>
      </c>
      <c r="U93" s="17">
        <f t="shared" si="38"/>
        <v>-1.9470265909658946</v>
      </c>
      <c r="V93" s="17">
        <f t="shared" si="38"/>
        <v>1.5819121037756068</v>
      </c>
      <c r="W93" s="17">
        <f t="shared" si="39"/>
        <v>0.57565421355607604</v>
      </c>
      <c r="X93" s="17">
        <f t="shared" si="39"/>
        <v>14.545845703713267</v>
      </c>
      <c r="Y93" s="17">
        <f t="shared" si="39"/>
        <v>5.8803518875984784</v>
      </c>
    </row>
    <row r="94" spans="1:25" x14ac:dyDescent="0.2">
      <c r="A94" s="10" t="s">
        <v>33</v>
      </c>
      <c r="B94" s="11"/>
      <c r="C94" s="14" t="s">
        <v>6</v>
      </c>
      <c r="D94" s="3"/>
      <c r="E94" s="17">
        <f t="shared" si="38"/>
        <v>-22.100547457345943</v>
      </c>
      <c r="F94" s="17">
        <f t="shared" si="38"/>
        <v>26.969641056183001</v>
      </c>
      <c r="G94" s="17">
        <f t="shared" si="38"/>
        <v>-19.972976440710944</v>
      </c>
      <c r="H94" s="17">
        <f t="shared" si="38"/>
        <v>7.4940908327359779</v>
      </c>
      <c r="I94" s="17">
        <f t="shared" si="38"/>
        <v>-30.524560100439658</v>
      </c>
      <c r="J94" s="17">
        <f t="shared" si="38"/>
        <v>29.938571565549754</v>
      </c>
      <c r="K94" s="17">
        <f t="shared" si="38"/>
        <v>-35.165708040966095</v>
      </c>
      <c r="L94" s="17">
        <f t="shared" si="38"/>
        <v>-5.7858750209584979</v>
      </c>
      <c r="M94" s="17">
        <f t="shared" si="38"/>
        <v>2.2267667937880598</v>
      </c>
      <c r="N94" s="17">
        <f t="shared" si="38"/>
        <v>20.021098736316677</v>
      </c>
      <c r="O94" s="17">
        <f t="shared" si="38"/>
        <v>-1.9236729293066968</v>
      </c>
      <c r="P94" s="17">
        <f t="shared" si="38"/>
        <v>26.500375630277738</v>
      </c>
      <c r="Q94" s="17">
        <f t="shared" si="38"/>
        <v>-10.817969652642168</v>
      </c>
      <c r="R94" s="17">
        <f t="shared" si="38"/>
        <v>14.104266444409141</v>
      </c>
      <c r="S94" s="17">
        <f t="shared" si="38"/>
        <v>-11.163319395468962</v>
      </c>
      <c r="T94" s="17">
        <f t="shared" si="38"/>
        <v>15.907519076902377</v>
      </c>
      <c r="U94" s="17">
        <f t="shared" si="38"/>
        <v>19.560417221171701</v>
      </c>
      <c r="V94" s="17">
        <f t="shared" si="38"/>
        <v>8.8670207360262978</v>
      </c>
      <c r="W94" s="17">
        <f t="shared" si="39"/>
        <v>0.43584564685872351</v>
      </c>
      <c r="X94" s="17">
        <f t="shared" si="39"/>
        <v>0.25890637945320538</v>
      </c>
      <c r="Y94" s="17">
        <f t="shared" si="39"/>
        <v>-3.6710719530102853</v>
      </c>
    </row>
    <row r="95" spans="1:25" x14ac:dyDescent="0.2">
      <c r="A95" s="5" t="s">
        <v>34</v>
      </c>
      <c r="B95" s="5"/>
      <c r="C95" s="7" t="s">
        <v>7</v>
      </c>
      <c r="D95" s="2"/>
      <c r="E95" s="19">
        <f t="shared" si="38"/>
        <v>38.691228173414238</v>
      </c>
      <c r="F95" s="19">
        <f t="shared" si="38"/>
        <v>-30.230836315039113</v>
      </c>
      <c r="G95" s="19">
        <f t="shared" si="38"/>
        <v>-57.339113646731718</v>
      </c>
      <c r="H95" s="19">
        <f t="shared" si="38"/>
        <v>6.7638344725234001</v>
      </c>
      <c r="I95" s="19">
        <f t="shared" si="38"/>
        <v>6.966516849469695</v>
      </c>
      <c r="J95" s="19">
        <f t="shared" si="38"/>
        <v>0.4848811739165626</v>
      </c>
      <c r="K95" s="19">
        <f t="shared" si="38"/>
        <v>1.0311627595387396</v>
      </c>
      <c r="L95" s="19">
        <f t="shared" si="38"/>
        <v>0.14056677073568391</v>
      </c>
      <c r="M95" s="19">
        <f t="shared" si="38"/>
        <v>-5.3792688104344233</v>
      </c>
      <c r="N95" s="19">
        <f t="shared" si="38"/>
        <v>5.5123192240869479</v>
      </c>
      <c r="O95" s="19">
        <f t="shared" si="38"/>
        <v>-4.615600134607778</v>
      </c>
      <c r="P95" s="19">
        <f t="shared" si="38"/>
        <v>0.58272630865967567</v>
      </c>
      <c r="Q95" s="19">
        <f t="shared" si="38"/>
        <v>2.6941895317026843</v>
      </c>
      <c r="R95" s="19">
        <f t="shared" si="38"/>
        <v>3.5137027361142437</v>
      </c>
      <c r="S95" s="19">
        <f t="shared" si="38"/>
        <v>9.5178364520220882E-3</v>
      </c>
      <c r="T95" s="19">
        <f t="shared" si="38"/>
        <v>1.9885654061733371</v>
      </c>
      <c r="U95" s="19">
        <f t="shared" si="38"/>
        <v>1.1081049854153591</v>
      </c>
      <c r="V95" s="19">
        <f t="shared" si="38"/>
        <v>6.6430734038590566</v>
      </c>
      <c r="W95" s="19">
        <f t="shared" si="39"/>
        <v>9.2726158872779241</v>
      </c>
      <c r="X95" s="19">
        <f t="shared" si="39"/>
        <v>3.5322940164532524</v>
      </c>
      <c r="Y95" s="19">
        <f t="shared" si="39"/>
        <v>2.2260802945864855</v>
      </c>
    </row>
    <row r="96" spans="1:25" x14ac:dyDescent="0.2">
      <c r="A96" s="10" t="s">
        <v>8</v>
      </c>
      <c r="B96" s="11"/>
      <c r="C96" s="14" t="s">
        <v>35</v>
      </c>
      <c r="D96" s="3"/>
      <c r="E96" s="17">
        <f t="shared" si="38"/>
        <v>39.328208719685563</v>
      </c>
      <c r="F96" s="17">
        <f t="shared" si="38"/>
        <v>-30.301679611569941</v>
      </c>
      <c r="G96" s="17">
        <f t="shared" si="38"/>
        <v>-57.58182371768693</v>
      </c>
      <c r="H96" s="17">
        <f t="shared" si="38"/>
        <v>6.7848733398591765</v>
      </c>
      <c r="I96" s="17">
        <f t="shared" si="38"/>
        <v>6.9613931087584291</v>
      </c>
      <c r="J96" s="17">
        <f t="shared" si="38"/>
        <v>0.49613521487321677</v>
      </c>
      <c r="K96" s="17">
        <f t="shared" si="38"/>
        <v>1.0460517174827544</v>
      </c>
      <c r="L96" s="17">
        <f t="shared" si="38"/>
        <v>0.14139119741638506</v>
      </c>
      <c r="M96" s="17">
        <f t="shared" si="38"/>
        <v>-5.3937416058354888</v>
      </c>
      <c r="N96" s="17">
        <f t="shared" si="38"/>
        <v>5.4797522799274079</v>
      </c>
      <c r="O96" s="17">
        <f t="shared" si="38"/>
        <v>-4.6210371385709159</v>
      </c>
      <c r="P96" s="17">
        <f t="shared" si="38"/>
        <v>0.58830883470879503</v>
      </c>
      <c r="Q96" s="17">
        <f t="shared" si="38"/>
        <v>2.6960146651996419</v>
      </c>
      <c r="R96" s="17">
        <f t="shared" si="38"/>
        <v>3.4842185689387017</v>
      </c>
      <c r="S96" s="17">
        <f t="shared" si="38"/>
        <v>-1.3175867353831805E-2</v>
      </c>
      <c r="T96" s="17">
        <f t="shared" si="38"/>
        <v>3.1648020976380309</v>
      </c>
      <c r="U96" s="17">
        <f t="shared" si="38"/>
        <v>2.5392135227861656</v>
      </c>
      <c r="V96" s="17">
        <f t="shared" si="38"/>
        <v>4.0219480981984024</v>
      </c>
      <c r="W96" s="17">
        <f t="shared" si="39"/>
        <v>9.5354139474945079</v>
      </c>
      <c r="X96" s="17">
        <f t="shared" si="39"/>
        <v>3.5605104568062096</v>
      </c>
      <c r="Y96" s="17">
        <f t="shared" si="39"/>
        <v>2.2511722909648091</v>
      </c>
    </row>
    <row r="97" spans="1:25" x14ac:dyDescent="0.2">
      <c r="A97" s="10" t="s">
        <v>37</v>
      </c>
      <c r="B97" s="11"/>
      <c r="C97" s="14" t="s">
        <v>36</v>
      </c>
      <c r="D97" s="3"/>
      <c r="E97" s="17">
        <f t="shared" si="38"/>
        <v>15.903008067108249</v>
      </c>
      <c r="F97" s="17">
        <f t="shared" si="38"/>
        <v>-10.609792069774892</v>
      </c>
      <c r="G97" s="17">
        <f t="shared" si="38"/>
        <v>6.9678847751808881</v>
      </c>
      <c r="H97" s="17">
        <f t="shared" si="38"/>
        <v>3.3026022095815399</v>
      </c>
      <c r="I97" s="17">
        <f t="shared" si="38"/>
        <v>7.6024047470122813</v>
      </c>
      <c r="J97" s="17">
        <f t="shared" si="38"/>
        <v>-2.2095853902442841</v>
      </c>
      <c r="K97" s="17">
        <f t="shared" si="38"/>
        <v>-0.21124228611746343</v>
      </c>
      <c r="L97" s="17">
        <f t="shared" si="38"/>
        <v>0.3259378711537364</v>
      </c>
      <c r="M97" s="17">
        <f t="shared" si="38"/>
        <v>-3.4248645723493065</v>
      </c>
      <c r="N97" s="17">
        <f t="shared" si="38"/>
        <v>11.535131657248376</v>
      </c>
      <c r="O97" s="17">
        <f t="shared" si="38"/>
        <v>-4.2023581577643077</v>
      </c>
      <c r="P97" s="17">
        <f t="shared" si="38"/>
        <v>-0.17247354156174621</v>
      </c>
      <c r="Q97" s="17">
        <f t="shared" si="38"/>
        <v>2.149645131539013</v>
      </c>
      <c r="R97" s="17">
        <f t="shared" si="38"/>
        <v>7.2595788679940654</v>
      </c>
      <c r="S97" s="17">
        <f t="shared" si="38"/>
        <v>3.4494284518822971</v>
      </c>
      <c r="T97" s="17">
        <f t="shared" si="38"/>
        <v>-16.67399396084096</v>
      </c>
      <c r="U97" s="17">
        <f t="shared" si="38"/>
        <v>-10.527428420453312</v>
      </c>
      <c r="V97" s="17">
        <f t="shared" si="38"/>
        <v>35.005390128026633</v>
      </c>
      <c r="W97" s="17">
        <f t="shared" si="39"/>
        <v>-13.931436907366891</v>
      </c>
      <c r="X97" s="17">
        <f t="shared" si="39"/>
        <v>8.250825082507518E-2</v>
      </c>
      <c r="Y97" s="17">
        <f t="shared" si="39"/>
        <v>-0.94413847364280823</v>
      </c>
    </row>
    <row r="98" spans="1:25" x14ac:dyDescent="0.2">
      <c r="A98" s="10" t="s">
        <v>38</v>
      </c>
      <c r="B98" s="11"/>
      <c r="C98" s="14" t="s">
        <v>39</v>
      </c>
      <c r="D98" s="3"/>
      <c r="E98" s="17" t="str">
        <f t="shared" si="38"/>
        <v/>
      </c>
      <c r="F98" s="17" t="str">
        <f t="shared" si="38"/>
        <v/>
      </c>
      <c r="G98" s="17" t="str">
        <f t="shared" si="38"/>
        <v/>
      </c>
      <c r="H98" s="17" t="str">
        <f t="shared" si="38"/>
        <v/>
      </c>
      <c r="I98" s="17" t="str">
        <f t="shared" si="38"/>
        <v/>
      </c>
      <c r="J98" s="17" t="str">
        <f t="shared" si="38"/>
        <v/>
      </c>
      <c r="K98" s="17" t="str">
        <f t="shared" si="38"/>
        <v/>
      </c>
      <c r="L98" s="17" t="str">
        <f t="shared" si="38"/>
        <v/>
      </c>
      <c r="M98" s="17" t="str">
        <f t="shared" si="38"/>
        <v/>
      </c>
      <c r="N98" s="17" t="str">
        <f t="shared" si="38"/>
        <v/>
      </c>
      <c r="O98" s="17" t="str">
        <f t="shared" si="38"/>
        <v/>
      </c>
      <c r="P98" s="17" t="str">
        <f t="shared" si="38"/>
        <v/>
      </c>
      <c r="Q98" s="17" t="str">
        <f t="shared" si="38"/>
        <v/>
      </c>
      <c r="R98" s="17" t="str">
        <f t="shared" si="38"/>
        <v/>
      </c>
      <c r="S98" s="17" t="str">
        <f t="shared" si="38"/>
        <v/>
      </c>
      <c r="T98" s="17" t="str">
        <f t="shared" si="38"/>
        <v/>
      </c>
      <c r="U98" s="17" t="str">
        <f t="shared" si="38"/>
        <v/>
      </c>
      <c r="V98" s="17" t="str">
        <f t="shared" si="38"/>
        <v/>
      </c>
      <c r="W98" s="17" t="str">
        <f t="shared" si="39"/>
        <v/>
      </c>
      <c r="X98" s="17" t="str">
        <f t="shared" si="39"/>
        <v/>
      </c>
      <c r="Y98" s="17" t="str">
        <f t="shared" si="39"/>
        <v/>
      </c>
    </row>
    <row r="99" spans="1:25" x14ac:dyDescent="0.2">
      <c r="A99" s="5" t="s">
        <v>40</v>
      </c>
      <c r="B99" s="5"/>
      <c r="C99" s="7" t="s">
        <v>42</v>
      </c>
      <c r="D99" s="2"/>
      <c r="E99" s="18">
        <f t="shared" si="38"/>
        <v>25.460420160428555</v>
      </c>
      <c r="F99" s="18">
        <f t="shared" si="38"/>
        <v>-8.5438918642476214</v>
      </c>
      <c r="G99" s="18">
        <f t="shared" si="38"/>
        <v>-44.457045386040249</v>
      </c>
      <c r="H99" s="18">
        <f t="shared" si="38"/>
        <v>10.876297435437433</v>
      </c>
      <c r="I99" s="18">
        <f t="shared" si="38"/>
        <v>2.7584830871242305</v>
      </c>
      <c r="J99" s="18">
        <f t="shared" si="38"/>
        <v>112.19743456212328</v>
      </c>
      <c r="K99" s="18">
        <f t="shared" si="38"/>
        <v>-71.118678635239959</v>
      </c>
      <c r="L99" s="18">
        <f t="shared" si="38"/>
        <v>142.51839444695099</v>
      </c>
      <c r="M99" s="18">
        <f t="shared" si="38"/>
        <v>-38.022089150776473</v>
      </c>
      <c r="N99" s="18">
        <f t="shared" si="38"/>
        <v>-3.5532910500869264</v>
      </c>
      <c r="O99" s="18">
        <f t="shared" si="38"/>
        <v>-21.041585884134083</v>
      </c>
      <c r="P99" s="18">
        <f t="shared" si="38"/>
        <v>111.07161909061958</v>
      </c>
      <c r="Q99" s="18">
        <f t="shared" si="38"/>
        <v>-35.795235908637871</v>
      </c>
      <c r="R99" s="18">
        <f t="shared" si="38"/>
        <v>180.8858247357557</v>
      </c>
      <c r="S99" s="18">
        <f t="shared" si="38"/>
        <v>-25.182433058811206</v>
      </c>
      <c r="T99" s="18">
        <f t="shared" si="38"/>
        <v>792.06699695064378</v>
      </c>
      <c r="U99" s="18">
        <f t="shared" si="38"/>
        <v>-84.653886920487253</v>
      </c>
      <c r="V99" s="18">
        <f t="shared" si="38"/>
        <v>-79.341898563671762</v>
      </c>
      <c r="W99" s="18">
        <f t="shared" si="39"/>
        <v>3.5376525118995694</v>
      </c>
      <c r="X99" s="18">
        <f t="shared" si="39"/>
        <v>-45.241432242133016</v>
      </c>
      <c r="Y99" s="18">
        <f t="shared" si="39"/>
        <v>160.64161592158035</v>
      </c>
    </row>
    <row r="100" spans="1:25" x14ac:dyDescent="0.2">
      <c r="A100" s="10" t="s">
        <v>41</v>
      </c>
      <c r="B100" s="11"/>
      <c r="C100" s="14" t="s">
        <v>9</v>
      </c>
      <c r="D100" s="3"/>
      <c r="E100" s="17">
        <f t="shared" si="38"/>
        <v>-10.657786176656614</v>
      </c>
      <c r="F100" s="17">
        <f t="shared" si="38"/>
        <v>27.178821880483749</v>
      </c>
      <c r="G100" s="17">
        <f t="shared" si="38"/>
        <v>0.67875438147708689</v>
      </c>
      <c r="H100" s="17">
        <f t="shared" si="38"/>
        <v>-24.124392586155231</v>
      </c>
      <c r="I100" s="17">
        <f t="shared" si="38"/>
        <v>37.934415523066264</v>
      </c>
      <c r="J100" s="17">
        <f t="shared" si="38"/>
        <v>5.579585541653076</v>
      </c>
      <c r="K100" s="17">
        <f t="shared" si="38"/>
        <v>-6.7113086922767522</v>
      </c>
      <c r="L100" s="17">
        <f t="shared" si="38"/>
        <v>0.67776696800270209</v>
      </c>
      <c r="M100" s="17">
        <f t="shared" si="38"/>
        <v>-14.136747768633363</v>
      </c>
      <c r="N100" s="17">
        <f t="shared" si="38"/>
        <v>-1.0976649097045321</v>
      </c>
      <c r="O100" s="17">
        <f t="shared" si="38"/>
        <v>23.503334557522049</v>
      </c>
      <c r="P100" s="17">
        <f t="shared" si="38"/>
        <v>-21.950710145309969</v>
      </c>
      <c r="Q100" s="17">
        <f t="shared" si="38"/>
        <v>36.36044327948558</v>
      </c>
      <c r="R100" s="17">
        <f t="shared" si="38"/>
        <v>26.959601079145457</v>
      </c>
      <c r="S100" s="17">
        <f t="shared" si="38"/>
        <v>-17.060514122839898</v>
      </c>
      <c r="T100" s="17">
        <f t="shared" si="38"/>
        <v>-8.9291460428920892</v>
      </c>
      <c r="U100" s="17">
        <f t="shared" si="38"/>
        <v>19.605422998297417</v>
      </c>
      <c r="V100" s="17">
        <f t="shared" si="38"/>
        <v>70.907848191830624</v>
      </c>
      <c r="W100" s="17">
        <f t="shared" si="39"/>
        <v>1.9765258488887882</v>
      </c>
      <c r="X100" s="17">
        <f t="shared" si="39"/>
        <v>23.75282765252933</v>
      </c>
      <c r="Y100" s="17">
        <f t="shared" si="39"/>
        <v>-11.331959860179907</v>
      </c>
    </row>
    <row r="101" spans="1:25" x14ac:dyDescent="0.2">
      <c r="A101" s="10" t="s">
        <v>43</v>
      </c>
      <c r="B101" s="11"/>
      <c r="C101" s="14" t="s">
        <v>10</v>
      </c>
      <c r="D101" s="3"/>
      <c r="E101" s="21">
        <f t="shared" si="38"/>
        <v>-10.888491005328316</v>
      </c>
      <c r="F101" s="21">
        <f t="shared" si="38"/>
        <v>31.739534322291018</v>
      </c>
      <c r="G101" s="21">
        <f t="shared" si="38"/>
        <v>5.1806059630340906</v>
      </c>
      <c r="H101" s="21">
        <f t="shared" si="38"/>
        <v>-26.005351751142779</v>
      </c>
      <c r="I101" s="21">
        <f t="shared" si="38"/>
        <v>42.805512838936657</v>
      </c>
      <c r="J101" s="21">
        <f t="shared" si="38"/>
        <v>5.3367903070550726</v>
      </c>
      <c r="K101" s="21">
        <f t="shared" si="38"/>
        <v>-5.1103494898369846</v>
      </c>
      <c r="L101" s="21">
        <f t="shared" si="38"/>
        <v>-0.16472356644022801</v>
      </c>
      <c r="M101" s="21">
        <f t="shared" si="38"/>
        <v>-14.722708425470465</v>
      </c>
      <c r="N101" s="21">
        <f t="shared" si="38"/>
        <v>-5.4850691950606434</v>
      </c>
      <c r="O101" s="21">
        <f t="shared" si="38"/>
        <v>29.08336622626717</v>
      </c>
      <c r="P101" s="21">
        <f t="shared" si="38"/>
        <v>-24.281287734709078</v>
      </c>
      <c r="Q101" s="21">
        <f t="shared" si="38"/>
        <v>37.934260408435705</v>
      </c>
      <c r="R101" s="21">
        <f t="shared" si="38"/>
        <v>32.462963491710049</v>
      </c>
      <c r="S101" s="21">
        <f t="shared" si="38"/>
        <v>-17.853400120530626</v>
      </c>
      <c r="T101" s="21">
        <f t="shared" si="38"/>
        <v>-12.435728169001836</v>
      </c>
      <c r="U101" s="21">
        <f t="shared" si="38"/>
        <v>21.765043990391209</v>
      </c>
      <c r="V101" s="21">
        <f t="shared" si="38"/>
        <v>74.957472828970779</v>
      </c>
      <c r="W101" s="21">
        <f t="shared" si="39"/>
        <v>2.1951286374165546</v>
      </c>
      <c r="X101" s="21">
        <f t="shared" si="39"/>
        <v>21.661104224277672</v>
      </c>
      <c r="Y101" s="21">
        <f t="shared" si="39"/>
        <v>-13.471993781135783</v>
      </c>
    </row>
    <row r="102" spans="1:25" x14ac:dyDescent="0.2">
      <c r="A102" s="10" t="s">
        <v>44</v>
      </c>
      <c r="B102" s="11"/>
      <c r="C102" s="14" t="s">
        <v>11</v>
      </c>
      <c r="D102" s="3"/>
      <c r="E102" s="21">
        <f t="shared" si="38"/>
        <v>-8.0698285841968591</v>
      </c>
      <c r="F102" s="21">
        <f t="shared" si="38"/>
        <v>12.010985373274675</v>
      </c>
      <c r="G102" s="21">
        <f t="shared" si="38"/>
        <v>-29.546053915620863</v>
      </c>
      <c r="H102" s="21">
        <f t="shared" si="38"/>
        <v>-4.785064302966024</v>
      </c>
      <c r="I102" s="21">
        <f t="shared" si="38"/>
        <v>0.81574806677151557</v>
      </c>
      <c r="J102" s="21">
        <f t="shared" si="38"/>
        <v>2.7857532943483365</v>
      </c>
      <c r="K102" s="21">
        <f t="shared" si="38"/>
        <v>-20.142656584965877</v>
      </c>
      <c r="L102" s="21">
        <f t="shared" si="38"/>
        <v>10.45881689603576</v>
      </c>
      <c r="M102" s="21">
        <f t="shared" si="38"/>
        <v>-9.481432096648712</v>
      </c>
      <c r="N102" s="21">
        <f t="shared" si="38"/>
        <v>22.019411023479197</v>
      </c>
      <c r="O102" s="21">
        <f t="shared" si="38"/>
        <v>-3.7575757398818799</v>
      </c>
      <c r="P102" s="21">
        <f t="shared" si="38"/>
        <v>-6.7547509010183244</v>
      </c>
      <c r="Q102" s="21">
        <f t="shared" si="38"/>
        <v>23.371519651283791</v>
      </c>
      <c r="R102" s="21">
        <f t="shared" si="38"/>
        <v>0.27726973193316073</v>
      </c>
      <c r="S102" s="21">
        <f t="shared" si="38"/>
        <v>-10.95985187014219</v>
      </c>
      <c r="T102" s="21">
        <f t="shared" si="38"/>
        <v>15.873400404511507</v>
      </c>
      <c r="U102" s="21">
        <f t="shared" si="38"/>
        <v>6.6753352517238573</v>
      </c>
      <c r="V102" s="21">
        <f t="shared" si="38"/>
        <v>48.248998993787296</v>
      </c>
      <c r="W102" s="21">
        <f t="shared" si="39"/>
        <v>0.75464470407968776</v>
      </c>
      <c r="X102" s="21">
        <f t="shared" si="39"/>
        <v>36.551402232681184</v>
      </c>
      <c r="Y102" s="21">
        <f t="shared" si="39"/>
        <v>0.84992714910150369</v>
      </c>
    </row>
    <row r="103" spans="1:25" x14ac:dyDescent="0.2">
      <c r="A103" s="10" t="s">
        <v>45</v>
      </c>
      <c r="B103" s="11"/>
      <c r="C103" s="14" t="s">
        <v>12</v>
      </c>
      <c r="D103" s="3"/>
      <c r="E103" s="17">
        <f t="shared" si="38"/>
        <v>-3.2971377410854097</v>
      </c>
      <c r="F103" s="17">
        <f t="shared" si="38"/>
        <v>-20.703726382207243</v>
      </c>
      <c r="G103" s="17">
        <f t="shared" si="38"/>
        <v>-36.367319069865914</v>
      </c>
      <c r="H103" s="17">
        <f t="shared" si="38"/>
        <v>-3.8887931995464031</v>
      </c>
      <c r="I103" s="17">
        <f t="shared" si="38"/>
        <v>1.0240271230478326</v>
      </c>
      <c r="J103" s="17">
        <f t="shared" si="38"/>
        <v>12.217590802461476</v>
      </c>
      <c r="K103" s="17">
        <f t="shared" si="38"/>
        <v>-26.231901854680938</v>
      </c>
      <c r="L103" s="17">
        <f t="shared" si="38"/>
        <v>28.767698569940947</v>
      </c>
      <c r="M103" s="17">
        <f t="shared" si="38"/>
        <v>0.40869604766302636</v>
      </c>
      <c r="N103" s="17">
        <f t="shared" si="38"/>
        <v>-9.105598129898496</v>
      </c>
      <c r="O103" s="17">
        <f t="shared" si="38"/>
        <v>-0.53029424742712106</v>
      </c>
      <c r="P103" s="17">
        <f t="shared" si="38"/>
        <v>7.7157612243506035</v>
      </c>
      <c r="Q103" s="17">
        <f t="shared" si="38"/>
        <v>1.16888815011571</v>
      </c>
      <c r="R103" s="17">
        <f t="shared" si="38"/>
        <v>5.9623575751247548</v>
      </c>
      <c r="S103" s="17">
        <f t="shared" si="38"/>
        <v>6.1579080978225731</v>
      </c>
      <c r="T103" s="17">
        <f t="shared" si="38"/>
        <v>-6.3409743895725956E-2</v>
      </c>
      <c r="U103" s="17">
        <f t="shared" si="38"/>
        <v>-1.1282038680200834</v>
      </c>
      <c r="V103" s="17">
        <f t="shared" si="38"/>
        <v>3.7813086416670139</v>
      </c>
      <c r="W103" s="17">
        <f t="shared" si="39"/>
        <v>2.3177213464770752</v>
      </c>
      <c r="X103" s="17">
        <f t="shared" si="39"/>
        <v>6.7323048553600051</v>
      </c>
      <c r="Y103" s="17">
        <f t="shared" si="39"/>
        <v>-2.4761088952539145</v>
      </c>
    </row>
    <row r="104" spans="1:25" x14ac:dyDescent="0.2">
      <c r="A104" s="10" t="s">
        <v>46</v>
      </c>
      <c r="B104" s="11"/>
      <c r="C104" s="14" t="s">
        <v>10</v>
      </c>
      <c r="D104" s="3"/>
      <c r="E104" s="21">
        <f t="shared" si="38"/>
        <v>-2.0855449471203213</v>
      </c>
      <c r="F104" s="21">
        <f t="shared" si="38"/>
        <v>-22.216594915300202</v>
      </c>
      <c r="G104" s="21">
        <f t="shared" si="38"/>
        <v>-37.328172986892426</v>
      </c>
      <c r="H104" s="21">
        <f t="shared" si="38"/>
        <v>-4.0233670676822371</v>
      </c>
      <c r="I104" s="21">
        <f t="shared" si="38"/>
        <v>1.3681421112101022</v>
      </c>
      <c r="J104" s="21">
        <f t="shared" si="38"/>
        <v>11.738655100351547</v>
      </c>
      <c r="K104" s="21">
        <f t="shared" si="38"/>
        <v>-26.73666016563736</v>
      </c>
      <c r="L104" s="21">
        <f t="shared" si="38"/>
        <v>28.316140761632468</v>
      </c>
      <c r="M104" s="21">
        <f t="shared" si="38"/>
        <v>0.49434231827687469</v>
      </c>
      <c r="N104" s="21">
        <f t="shared" si="38"/>
        <v>-9.2248393626415019</v>
      </c>
      <c r="O104" s="21">
        <f t="shared" si="38"/>
        <v>-0.75231922293020892</v>
      </c>
      <c r="P104" s="21">
        <f t="shared" si="38"/>
        <v>7.526284813814077</v>
      </c>
      <c r="Q104" s="21">
        <f t="shared" si="38"/>
        <v>1.3815811968263647</v>
      </c>
      <c r="R104" s="21">
        <f t="shared" si="38"/>
        <v>5.4472764841355437</v>
      </c>
      <c r="S104" s="21">
        <f t="shared" si="38"/>
        <v>5.8391224220764704</v>
      </c>
      <c r="T104" s="21">
        <f t="shared" si="38"/>
        <v>-0.46616805057166921</v>
      </c>
      <c r="U104" s="21">
        <f t="shared" si="38"/>
        <v>-0.54634581519451553</v>
      </c>
      <c r="V104" s="21">
        <f t="shared" si="38"/>
        <v>3.84386336698197</v>
      </c>
      <c r="W104" s="21">
        <f t="shared" si="39"/>
        <v>2.7679916861522713</v>
      </c>
      <c r="X104" s="21">
        <f t="shared" si="39"/>
        <v>1.5525751557847522</v>
      </c>
      <c r="Y104" s="21">
        <f t="shared" si="39"/>
        <v>-3.5545515659601401</v>
      </c>
    </row>
    <row r="105" spans="1:25" x14ac:dyDescent="0.2">
      <c r="A105" s="10" t="s">
        <v>47</v>
      </c>
      <c r="B105" s="11"/>
      <c r="C105" s="14" t="s">
        <v>11</v>
      </c>
      <c r="D105" s="3"/>
      <c r="E105" s="21">
        <f t="shared" si="38"/>
        <v>-2.0987252022405034</v>
      </c>
      <c r="F105" s="21">
        <f t="shared" si="38"/>
        <v>-3.6763563545036515</v>
      </c>
      <c r="G105" s="21">
        <f t="shared" si="38"/>
        <v>-20.195748161823058</v>
      </c>
      <c r="H105" s="21">
        <f t="shared" ref="H105:H106" si="40">+IFERROR((H83/G83-1)*100,"")</f>
        <v>-0.41086537797928591</v>
      </c>
      <c r="I105" s="21">
        <f t="shared" ref="I105:I106" si="41">+IFERROR((I83/H83-1)*100,"")</f>
        <v>0.40420051290936954</v>
      </c>
      <c r="J105" s="21">
        <f t="shared" ref="J105:J106" si="42">+IFERROR((J83/I83-1)*100,"")</f>
        <v>18.763929779113031</v>
      </c>
      <c r="K105" s="21">
        <f t="shared" ref="K105:K106" si="43">+IFERROR((K83/J83-1)*100,"")</f>
        <v>-21.759683177381518</v>
      </c>
      <c r="L105" s="21">
        <f t="shared" ref="L105:L106" si="44">+IFERROR((L83/K83-1)*100,"")</f>
        <v>33.159179743138736</v>
      </c>
      <c r="M105" s="21">
        <f t="shared" ref="M105:M106" si="45">+IFERROR((M83/L83-1)*100,"")</f>
        <v>-0.84381966429984967</v>
      </c>
      <c r="N105" s="21">
        <f t="shared" ref="N105:N106" si="46">+IFERROR((N83/M83-1)*100,"")</f>
        <v>-6.0487710241540871</v>
      </c>
      <c r="O105" s="21">
        <f t="shared" ref="O105:O106" si="47">+IFERROR((O83/N83-1)*100,"")</f>
        <v>1.3862045534316803</v>
      </c>
      <c r="P105" s="21">
        <f t="shared" ref="P105:P106" si="48">+IFERROR((P83/O83-1)*100,"")</f>
        <v>9.6953390878723908</v>
      </c>
      <c r="Q105" s="21">
        <f t="shared" ref="Q105:Q106" si="49">+IFERROR((Q83/P83-1)*100,"")</f>
        <v>-0.30709370444997885</v>
      </c>
      <c r="R105" s="21">
        <f t="shared" ref="R105:R106" si="50">+IFERROR((R83/Q83-1)*100,"")</f>
        <v>9.8447652370150749</v>
      </c>
      <c r="S105" s="21">
        <f t="shared" ref="S105:S106" si="51">+IFERROR((S83/R83-1)*100,"")</f>
        <v>9.2481499092077701</v>
      </c>
      <c r="T105" s="21">
        <f t="shared" ref="T105:T106" si="52">+IFERROR((T83/S83-1)*100,"")</f>
        <v>3.338933861701876</v>
      </c>
      <c r="U105" s="21">
        <f t="shared" ref="U105:U106" si="53">+IFERROR((U83/T83-1)*100,"")</f>
        <v>-6.2207728004490033</v>
      </c>
      <c r="V105" s="21">
        <f t="shared" ref="V105:V106" si="54">+IFERROR((V83/U83-1)*100,"")</f>
        <v>3.2834513159810674</v>
      </c>
      <c r="W105" s="21">
        <f t="shared" si="39"/>
        <v>-0.81286127167631284</v>
      </c>
      <c r="X105" s="21">
        <f t="shared" si="39"/>
        <v>30.286562392967209</v>
      </c>
      <c r="Y105" s="21">
        <f t="shared" si="39"/>
        <v>1.2095616183799507</v>
      </c>
    </row>
    <row r="106" spans="1:25" x14ac:dyDescent="0.2">
      <c r="A106" s="12" t="s">
        <v>22</v>
      </c>
      <c r="B106" s="12"/>
      <c r="C106" s="9" t="s">
        <v>13</v>
      </c>
      <c r="D106" s="4"/>
      <c r="E106" s="19">
        <f t="shared" ref="E106" si="55">+IFERROR((E84/D84-1)*100,"")</f>
        <v>10.340339577476975</v>
      </c>
      <c r="F106" s="19">
        <f t="shared" ref="F106" si="56">+IFERROR((F84/E84-1)*100,"")</f>
        <v>-12.422290141682158</v>
      </c>
      <c r="G106" s="19">
        <f t="shared" ref="G106" si="57">+IFERROR((G84/F84-1)*100,"")</f>
        <v>-22.932319380691833</v>
      </c>
      <c r="H106" s="19">
        <f t="shared" si="40"/>
        <v>3.7620374715626737</v>
      </c>
      <c r="I106" s="19">
        <f t="shared" si="41"/>
        <v>3.3743832254950146</v>
      </c>
      <c r="J106" s="19">
        <f t="shared" si="42"/>
        <v>-0.57031338307077517</v>
      </c>
      <c r="K106" s="19">
        <f t="shared" si="43"/>
        <v>-5.4807961265339156</v>
      </c>
      <c r="L106" s="19">
        <f t="shared" si="44"/>
        <v>3.1144126416764673</v>
      </c>
      <c r="M106" s="19">
        <f t="shared" si="45"/>
        <v>-4.2433861141719547</v>
      </c>
      <c r="N106" s="19">
        <f t="shared" si="46"/>
        <v>5.9902657889934874</v>
      </c>
      <c r="O106" s="19">
        <f t="shared" si="47"/>
        <v>12.762732682902932</v>
      </c>
      <c r="P106" s="19">
        <f t="shared" si="48"/>
        <v>-3.8252077904033177</v>
      </c>
      <c r="Q106" s="19">
        <f t="shared" si="49"/>
        <v>5.2150155369027118</v>
      </c>
      <c r="R106" s="19">
        <f t="shared" si="50"/>
        <v>8.4529219873436432</v>
      </c>
      <c r="S106" s="19">
        <f t="shared" si="51"/>
        <v>-2.7367596880023548E-2</v>
      </c>
      <c r="T106" s="19">
        <f t="shared" si="52"/>
        <v>-0.93213013152469992</v>
      </c>
      <c r="U106" s="19">
        <f t="shared" si="53"/>
        <v>1.2975573692763476</v>
      </c>
      <c r="V106" s="19">
        <f t="shared" si="54"/>
        <v>14.519662907907914</v>
      </c>
      <c r="W106" s="19">
        <f t="shared" si="39"/>
        <v>2.8407277369932871</v>
      </c>
      <c r="X106" s="19">
        <f t="shared" si="39"/>
        <v>10.396120919897633</v>
      </c>
      <c r="Y106" s="19">
        <f t="shared" si="39"/>
        <v>-2.531561244226066</v>
      </c>
    </row>
    <row r="107" spans="1:25" x14ac:dyDescent="0.2">
      <c r="A107" s="10"/>
      <c r="B107" s="11"/>
      <c r="C107" s="14" t="s">
        <v>25</v>
      </c>
      <c r="D107" s="3"/>
      <c r="E107" s="3"/>
      <c r="F107" s="3"/>
      <c r="G107" s="3"/>
      <c r="H107" s="3"/>
      <c r="I107" s="3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 t="str">
        <f t="shared" si="39"/>
        <v/>
      </c>
      <c r="X107" s="16" t="str">
        <f t="shared" si="39"/>
        <v/>
      </c>
      <c r="Y107" s="16" t="str">
        <f t="shared" si="39"/>
        <v/>
      </c>
    </row>
    <row r="110" spans="1:25" ht="26.25" customHeight="1" x14ac:dyDescent="0.2">
      <c r="A110" s="132" t="s">
        <v>123</v>
      </c>
      <c r="B110" s="132"/>
      <c r="C110" s="132"/>
    </row>
    <row r="112" spans="1:25" x14ac:dyDescent="0.2">
      <c r="A112" s="5" t="s">
        <v>0</v>
      </c>
      <c r="B112" s="6" t="s">
        <v>1</v>
      </c>
      <c r="C112" s="13" t="s">
        <v>2</v>
      </c>
      <c r="D112" s="1">
        <v>1997</v>
      </c>
      <c r="E112" s="1">
        <f>+D112+1</f>
        <v>1998</v>
      </c>
      <c r="F112" s="1">
        <f>+E112+1</f>
        <v>1999</v>
      </c>
      <c r="G112" s="1">
        <f t="shared" ref="G112" si="58">+F112+1</f>
        <v>2000</v>
      </c>
      <c r="H112" s="1">
        <f t="shared" ref="H112" si="59">+G112+1</f>
        <v>2001</v>
      </c>
      <c r="I112" s="1">
        <f t="shared" ref="I112" si="60">+H112+1</f>
        <v>2002</v>
      </c>
      <c r="J112" s="1">
        <f t="shared" ref="J112" si="61">+I112+1</f>
        <v>2003</v>
      </c>
      <c r="K112" s="1">
        <f t="shared" ref="K112" si="62">+J112+1</f>
        <v>2004</v>
      </c>
      <c r="L112" s="1">
        <f t="shared" ref="L112" si="63">+K112+1</f>
        <v>2005</v>
      </c>
      <c r="M112" s="1">
        <f t="shared" ref="M112" si="64">+L112+1</f>
        <v>2006</v>
      </c>
      <c r="N112" s="1">
        <f t="shared" ref="N112" si="65">+M112+1</f>
        <v>2007</v>
      </c>
      <c r="O112" s="1">
        <f t="shared" ref="O112" si="66">+N112+1</f>
        <v>2008</v>
      </c>
      <c r="P112" s="1">
        <f t="shared" ref="P112" si="67">+O112+1</f>
        <v>2009</v>
      </c>
      <c r="Q112" s="1">
        <f t="shared" ref="Q112" si="68">+P112+1</f>
        <v>2010</v>
      </c>
      <c r="R112" s="1">
        <f t="shared" ref="R112" si="69">+Q112+1</f>
        <v>2011</v>
      </c>
      <c r="S112" s="1">
        <f t="shared" ref="S112" si="70">+R112+1</f>
        <v>2012</v>
      </c>
      <c r="T112" s="1">
        <f t="shared" ref="T112" si="71">+S112+1</f>
        <v>2013</v>
      </c>
      <c r="U112" s="1">
        <f t="shared" ref="U112" si="72">+T112+1</f>
        <v>2014</v>
      </c>
      <c r="V112" s="1">
        <f t="shared" ref="V112" si="73">+U112+1</f>
        <v>2015</v>
      </c>
      <c r="W112" s="1">
        <f t="shared" ref="W112:Y112" si="74">+V112+1</f>
        <v>2016</v>
      </c>
      <c r="X112" s="1">
        <f t="shared" si="74"/>
        <v>2017</v>
      </c>
      <c r="Y112" s="1">
        <f t="shared" si="74"/>
        <v>2018</v>
      </c>
    </row>
    <row r="113" spans="1:25" x14ac:dyDescent="0.2">
      <c r="A113" s="12" t="s">
        <v>30</v>
      </c>
      <c r="B113" s="12"/>
      <c r="C113" s="9" t="s">
        <v>124</v>
      </c>
      <c r="D113" s="19">
        <f t="shared" ref="D113:T127" si="75">IFERROR(D26/D$41*100,"")</f>
        <v>96.009823992764822</v>
      </c>
      <c r="E113" s="19">
        <f t="shared" si="75"/>
        <v>99.698354607758205</v>
      </c>
      <c r="F113" s="19">
        <f t="shared" si="75"/>
        <v>99.505041756993023</v>
      </c>
      <c r="G113" s="19">
        <f t="shared" si="75"/>
        <v>94.006886330023519</v>
      </c>
      <c r="H113" s="19">
        <f t="shared" si="75"/>
        <v>95.10810400322292</v>
      </c>
      <c r="I113" s="19">
        <f t="shared" si="75"/>
        <v>87.563704413978499</v>
      </c>
      <c r="J113" s="19">
        <f t="shared" si="75"/>
        <v>80.410695558463956</v>
      </c>
      <c r="K113" s="19">
        <f t="shared" si="75"/>
        <v>94.936999990187758</v>
      </c>
      <c r="L113" s="19">
        <f t="shared" si="75"/>
        <v>90.75077849371911</v>
      </c>
      <c r="M113" s="19">
        <f t="shared" si="75"/>
        <v>95.629483213842619</v>
      </c>
      <c r="N113" s="19">
        <f t="shared" si="75"/>
        <v>91.587928346104945</v>
      </c>
      <c r="O113" s="19">
        <f t="shared" si="75"/>
        <v>97.630321367762903</v>
      </c>
      <c r="P113" s="19">
        <f t="shared" si="75"/>
        <v>89.833980354249405</v>
      </c>
      <c r="Q113" s="19">
        <f t="shared" si="75"/>
        <v>90.887652205827223</v>
      </c>
      <c r="R113" s="19">
        <f t="shared" si="75"/>
        <v>86.677485680413568</v>
      </c>
      <c r="S113" s="19">
        <f t="shared" si="75"/>
        <v>85.391621958539517</v>
      </c>
      <c r="T113" s="19">
        <f t="shared" si="75"/>
        <v>82.495612597544294</v>
      </c>
      <c r="U113" s="19">
        <f>IFERROR(U26/U$41*100,"")</f>
        <v>83.677176457941343</v>
      </c>
      <c r="V113" s="19">
        <f>IFERROR('[7]EreCstN-1'!E3883/'[7]EreCstN-1'!E$3898*100,"")</f>
        <v>89.302410234506524</v>
      </c>
      <c r="W113" s="19">
        <f>IFERROR('[7]EreCstN-1'!F3883/'[7]EreCstN-1'!F$3898*100,"")</f>
        <v>89.642027327073265</v>
      </c>
      <c r="X113" s="19">
        <f>IFERROR('[7]EreCstN-1'!G3883/'[7]EreCstN-1'!G$3898*100,"")</f>
        <v>88.42962700456431</v>
      </c>
      <c r="Y113" s="19">
        <f>IFERROR('[7]EreCstN-1'!H3883/'[7]EreCstN-1'!H$3898*100,"")</f>
        <v>83.245470322099138</v>
      </c>
    </row>
    <row r="114" spans="1:25" x14ac:dyDescent="0.2">
      <c r="A114" s="10" t="s">
        <v>31</v>
      </c>
      <c r="B114" s="11"/>
      <c r="C114" s="14" t="s">
        <v>4</v>
      </c>
      <c r="D114" s="17">
        <f t="shared" si="75"/>
        <v>86.411965833268297</v>
      </c>
      <c r="E114" s="17">
        <f t="shared" si="75"/>
        <v>86.556750971070144</v>
      </c>
      <c r="F114" s="17">
        <f t="shared" si="75"/>
        <v>85.249644367765313</v>
      </c>
      <c r="G114" s="17">
        <f t="shared" si="75"/>
        <v>80.162142053145217</v>
      </c>
      <c r="H114" s="17">
        <f t="shared" si="75"/>
        <v>82.317791802295119</v>
      </c>
      <c r="I114" s="17">
        <f t="shared" si="75"/>
        <v>74.314932551961633</v>
      </c>
      <c r="J114" s="17">
        <f t="shared" si="75"/>
        <v>66.677517854935672</v>
      </c>
      <c r="K114" s="17">
        <f t="shared" si="75"/>
        <v>81.170448381621981</v>
      </c>
      <c r="L114" s="17">
        <f t="shared" si="75"/>
        <v>75.90283625345738</v>
      </c>
      <c r="M114" s="17">
        <f t="shared" si="75"/>
        <v>81.315238375650509</v>
      </c>
      <c r="N114" s="17">
        <f t="shared" si="75"/>
        <v>77.465614231808004</v>
      </c>
      <c r="O114" s="17">
        <f t="shared" si="75"/>
        <v>85.103863163627537</v>
      </c>
      <c r="P114" s="17">
        <f t="shared" si="75"/>
        <v>75.754535655039504</v>
      </c>
      <c r="Q114" s="17">
        <f t="shared" si="75"/>
        <v>76.149654678156182</v>
      </c>
      <c r="R114" s="17">
        <f t="shared" si="75"/>
        <v>72.483504898764636</v>
      </c>
      <c r="S114" s="17">
        <f t="shared" si="75"/>
        <v>71.717392857119719</v>
      </c>
      <c r="T114" s="17">
        <f t="shared" si="75"/>
        <v>69.227641623721198</v>
      </c>
      <c r="U114" s="17">
        <f t="shared" ref="U114:U128" si="76">IFERROR(U27/U$41*100,"")</f>
        <v>68.14100046941499</v>
      </c>
      <c r="V114" s="17">
        <f>IFERROR('[7]EreCstN-1'!E3884/'[7]EreCstN-1'!E$3898*100,"")</f>
        <v>72.864496413490031</v>
      </c>
      <c r="W114" s="17">
        <f>IFERROR('[7]EreCstN-1'!F3884/'[7]EreCstN-1'!F$3898*100,"")</f>
        <v>72.762130692152979</v>
      </c>
      <c r="X114" s="17">
        <f>IFERROR('[7]EreCstN-1'!G3884/'[7]EreCstN-1'!G$3898*100,"")</f>
        <v>72.151122711217283</v>
      </c>
      <c r="Y114" s="17">
        <f>IFERROR('[7]EreCstN-1'!H3884/'[7]EreCstN-1'!H$3898*100,"")</f>
        <v>67.819781654112916</v>
      </c>
    </row>
    <row r="115" spans="1:25" x14ac:dyDescent="0.2">
      <c r="A115" s="10" t="s">
        <v>32</v>
      </c>
      <c r="B115" s="11"/>
      <c r="C115" s="14" t="s">
        <v>5</v>
      </c>
      <c r="D115" s="17">
        <f t="shared" si="75"/>
        <v>8.9261970591613817</v>
      </c>
      <c r="E115" s="17">
        <f t="shared" si="75"/>
        <v>12.101072507623712</v>
      </c>
      <c r="F115" s="17">
        <f t="shared" si="75"/>
        <v>13.380760197952101</v>
      </c>
      <c r="G115" s="17">
        <f t="shared" si="75"/>
        <v>12.779350219423694</v>
      </c>
      <c r="H115" s="17">
        <f t="shared" si="75"/>
        <v>11.813026739261781</v>
      </c>
      <c r="I115" s="17">
        <f t="shared" si="75"/>
        <v>11.912031054235337</v>
      </c>
      <c r="J115" s="17">
        <f t="shared" si="75"/>
        <v>12.647011029540273</v>
      </c>
      <c r="K115" s="17">
        <f t="shared" si="75"/>
        <v>12.242270625154768</v>
      </c>
      <c r="L115" s="17">
        <f t="shared" si="75"/>
        <v>13.130219986734811</v>
      </c>
      <c r="M115" s="17">
        <f t="shared" si="75"/>
        <v>12.691654637196912</v>
      </c>
      <c r="N115" s="17">
        <f t="shared" si="75"/>
        <v>12.644134442461525</v>
      </c>
      <c r="O115" s="17">
        <f t="shared" si="75"/>
        <v>11.073285582869309</v>
      </c>
      <c r="P115" s="17">
        <f t="shared" si="75"/>
        <v>12.748903310658427</v>
      </c>
      <c r="Q115" s="17">
        <f t="shared" si="75"/>
        <v>13.220959394859143</v>
      </c>
      <c r="R115" s="17">
        <f t="shared" si="75"/>
        <v>12.800418225253777</v>
      </c>
      <c r="S115" s="17">
        <f t="shared" si="75"/>
        <v>12.164670304727787</v>
      </c>
      <c r="T115" s="17">
        <f t="shared" si="75"/>
        <v>11.995828402771055</v>
      </c>
      <c r="U115" s="17">
        <f t="shared" si="76"/>
        <v>14.278732577116759</v>
      </c>
      <c r="V115" s="17">
        <f>IFERROR('[7]EreCstN-1'!E3885/'[7]EreCstN-1'!E$3898*100,"")</f>
        <v>15.192359346722384</v>
      </c>
      <c r="W115" s="17">
        <f>IFERROR('[7]EreCstN-1'!F3885/'[7]EreCstN-1'!F$3898*100,"")</f>
        <v>15.568737917394351</v>
      </c>
      <c r="X115" s="17">
        <f>IFERROR('[7]EreCstN-1'!G3885/'[7]EreCstN-1'!G$3898*100,"")</f>
        <v>15.029624676495429</v>
      </c>
      <c r="Y115" s="17">
        <f>IFERROR('[7]EreCstN-1'!H3885/'[7]EreCstN-1'!H$3898*100,"")</f>
        <v>14.272310223234902</v>
      </c>
    </row>
    <row r="116" spans="1:25" x14ac:dyDescent="0.2">
      <c r="A116" s="10" t="s">
        <v>33</v>
      </c>
      <c r="B116" s="11"/>
      <c r="C116" s="14" t="s">
        <v>6</v>
      </c>
      <c r="D116" s="17">
        <f t="shared" si="75"/>
        <v>0.6716611003351326</v>
      </c>
      <c r="E116" s="17">
        <f t="shared" si="75"/>
        <v>1.0405311290643284</v>
      </c>
      <c r="F116" s="17">
        <f t="shared" si="75"/>
        <v>0.87463719127558404</v>
      </c>
      <c r="G116" s="17">
        <f t="shared" si="75"/>
        <v>1.0653940574546201</v>
      </c>
      <c r="H116" s="17">
        <f t="shared" si="75"/>
        <v>0.9772854616660217</v>
      </c>
      <c r="I116" s="17">
        <f t="shared" si="75"/>
        <v>1.3367408077815195</v>
      </c>
      <c r="J116" s="17">
        <f t="shared" si="75"/>
        <v>1.0861666739880129</v>
      </c>
      <c r="K116" s="17">
        <f t="shared" si="75"/>
        <v>1.5242809834110076</v>
      </c>
      <c r="L116" s="17">
        <f t="shared" si="75"/>
        <v>1.7177222535269214</v>
      </c>
      <c r="M116" s="17">
        <f t="shared" si="75"/>
        <v>1.6225902009951856</v>
      </c>
      <c r="N116" s="17">
        <f t="shared" si="75"/>
        <v>1.4781796718354148</v>
      </c>
      <c r="O116" s="17">
        <f t="shared" si="75"/>
        <v>1.4531726212660634</v>
      </c>
      <c r="P116" s="17">
        <f t="shared" si="75"/>
        <v>1.3305413885514668</v>
      </c>
      <c r="Q116" s="17">
        <f t="shared" si="75"/>
        <v>1.5170381328118834</v>
      </c>
      <c r="R116" s="17">
        <f t="shared" si="75"/>
        <v>1.3935625563951448</v>
      </c>
      <c r="S116" s="17">
        <f t="shared" si="75"/>
        <v>1.5095587966920274</v>
      </c>
      <c r="T116" s="17">
        <f t="shared" si="75"/>
        <v>1.2721425710520438</v>
      </c>
      <c r="U116" s="17">
        <f t="shared" si="76"/>
        <v>1.2574434114095898</v>
      </c>
      <c r="V116" s="17">
        <f>IFERROR('[7]EreCstN-1'!E3886/'[7]EreCstN-1'!E$3898*100,"")</f>
        <v>1.24555447429411</v>
      </c>
      <c r="W116" s="17">
        <f>IFERROR('[7]EreCstN-1'!F3886/'[7]EreCstN-1'!F$3898*100,"")</f>
        <v>1.3111587175259283</v>
      </c>
      <c r="X116" s="17">
        <f>IFERROR('[7]EreCstN-1'!G3886/'[7]EreCstN-1'!G$3898*100,"")</f>
        <v>1.2488796168515972</v>
      </c>
      <c r="Y116" s="17">
        <f>IFERROR('[7]EreCstN-1'!H3886/'[7]EreCstN-1'!H$3898*100,"")</f>
        <v>1.1533784447513094</v>
      </c>
    </row>
    <row r="117" spans="1:25" x14ac:dyDescent="0.2">
      <c r="A117" s="5" t="s">
        <v>34</v>
      </c>
      <c r="B117" s="5"/>
      <c r="C117" s="7" t="s">
        <v>7</v>
      </c>
      <c r="D117" s="19">
        <f t="shared" si="75"/>
        <v>25.909450899166348</v>
      </c>
      <c r="E117" s="19">
        <f t="shared" si="75"/>
        <v>11.699824051623633</v>
      </c>
      <c r="F117" s="19">
        <f t="shared" si="75"/>
        <v>10.529002938216379</v>
      </c>
      <c r="G117" s="19">
        <f t="shared" si="75"/>
        <v>17.38802376048444</v>
      </c>
      <c r="H117" s="19">
        <f t="shared" si="75"/>
        <v>15.906304069313752</v>
      </c>
      <c r="I117" s="19">
        <f t="shared" si="75"/>
        <v>19.209810411786538</v>
      </c>
      <c r="J117" s="19">
        <f t="shared" si="75"/>
        <v>22.27191108272498</v>
      </c>
      <c r="K117" s="19">
        <f t="shared" si="75"/>
        <v>15.797470135480607</v>
      </c>
      <c r="L117" s="19">
        <f t="shared" si="75"/>
        <v>14.164471547987009</v>
      </c>
      <c r="M117" s="19">
        <f t="shared" si="75"/>
        <v>15.768794661455985</v>
      </c>
      <c r="N117" s="19">
        <f t="shared" si="75"/>
        <v>19.148469847051793</v>
      </c>
      <c r="O117" s="19">
        <f t="shared" si="75"/>
        <v>16.17074507873647</v>
      </c>
      <c r="P117" s="19">
        <f t="shared" si="75"/>
        <v>16.376879051034663</v>
      </c>
      <c r="Q117" s="19">
        <f t="shared" si="75"/>
        <v>17.810143632727101</v>
      </c>
      <c r="R117" s="19">
        <f t="shared" si="75"/>
        <v>15.168037769800771</v>
      </c>
      <c r="S117" s="19">
        <f t="shared" si="75"/>
        <v>18.519685263980644</v>
      </c>
      <c r="T117" s="19">
        <f t="shared" si="75"/>
        <v>17.874099145743788</v>
      </c>
      <c r="U117" s="19">
        <f t="shared" si="76"/>
        <v>18.754724410519046</v>
      </c>
      <c r="V117" s="19">
        <f>IFERROR('[7]EreCstN-1'!E3887/'[7]EreCstN-1'!E$3898*100,"")</f>
        <v>14.974541430171303</v>
      </c>
      <c r="W117" s="19">
        <f>IFERROR('[7]EreCstN-1'!F3887/'[7]EreCstN-1'!F$3898*100,"")</f>
        <v>17.063740405348334</v>
      </c>
      <c r="X117" s="19">
        <f>IFERROR('[7]EreCstN-1'!G3887/'[7]EreCstN-1'!G$3898*100,"")</f>
        <v>19.322066342202845</v>
      </c>
      <c r="Y117" s="19">
        <f>IFERROR('[7]EreCstN-1'!H3887/'[7]EreCstN-1'!H$3898*100,"")</f>
        <v>18.274979422102639</v>
      </c>
    </row>
    <row r="118" spans="1:25" x14ac:dyDescent="0.2">
      <c r="A118" s="10" t="s">
        <v>8</v>
      </c>
      <c r="B118" s="11"/>
      <c r="C118" s="14" t="s">
        <v>35</v>
      </c>
      <c r="D118" s="17">
        <f t="shared" si="75"/>
        <v>25.824442285005727</v>
      </c>
      <c r="E118" s="17">
        <f t="shared" si="75"/>
        <v>11.587139883897256</v>
      </c>
      <c r="F118" s="17">
        <f t="shared" si="75"/>
        <v>10.430317435918033</v>
      </c>
      <c r="G118" s="17">
        <f t="shared" si="75"/>
        <v>17.288151842620351</v>
      </c>
      <c r="H118" s="17">
        <f t="shared" si="75"/>
        <v>15.808553094806953</v>
      </c>
      <c r="I118" s="17">
        <f t="shared" si="75"/>
        <v>19.113009181484941</v>
      </c>
      <c r="J118" s="17">
        <f t="shared" si="75"/>
        <v>22.17301036804648</v>
      </c>
      <c r="K118" s="17">
        <f t="shared" si="75"/>
        <v>15.697080557979772</v>
      </c>
      <c r="L118" s="17">
        <f t="shared" si="75"/>
        <v>14.068674945366858</v>
      </c>
      <c r="M118" s="17">
        <f t="shared" si="75"/>
        <v>15.67292159615659</v>
      </c>
      <c r="N118" s="17">
        <f t="shared" si="75"/>
        <v>19.052877693181767</v>
      </c>
      <c r="O118" s="17">
        <f t="shared" si="75"/>
        <v>16.07298876630944</v>
      </c>
      <c r="P118" s="17">
        <f t="shared" si="75"/>
        <v>16.283322654131322</v>
      </c>
      <c r="Q118" s="17">
        <f t="shared" si="75"/>
        <v>17.696168342520615</v>
      </c>
      <c r="R118" s="17">
        <f t="shared" si="75"/>
        <v>15.058408328298603</v>
      </c>
      <c r="S118" s="17">
        <f t="shared" si="75"/>
        <v>18.393262446785741</v>
      </c>
      <c r="T118" s="17">
        <f t="shared" si="75"/>
        <v>16.22806078083968</v>
      </c>
      <c r="U118" s="17">
        <f t="shared" si="76"/>
        <v>16.746153065450176</v>
      </c>
      <c r="V118" s="17">
        <f>IFERROR('[7]EreCstN-1'!E3888/'[7]EreCstN-1'!E$3898*100,"")</f>
        <v>16.194409829400428</v>
      </c>
      <c r="W118" s="17">
        <f>IFERROR('[7]EreCstN-1'!F3888/'[7]EreCstN-1'!F$3898*100,"")</f>
        <v>16.872648813796506</v>
      </c>
      <c r="X118" s="17">
        <f>IFERROR('[7]EreCstN-1'!G3888/'[7]EreCstN-1'!G$3898*100,"")</f>
        <v>19.165309704296451</v>
      </c>
      <c r="Y118" s="17">
        <f>IFERROR('[7]EreCstN-1'!H3888/'[7]EreCstN-1'!H$3898*100,"")</f>
        <v>18.131470464366082</v>
      </c>
    </row>
    <row r="119" spans="1:25" x14ac:dyDescent="0.2">
      <c r="A119" s="10" t="s">
        <v>37</v>
      </c>
      <c r="B119" s="11"/>
      <c r="C119" s="14" t="s">
        <v>36</v>
      </c>
      <c r="D119" s="17">
        <f t="shared" si="75"/>
        <v>8.500861416062061E-2</v>
      </c>
      <c r="E119" s="17">
        <f t="shared" si="75"/>
        <v>0.11268416772637843</v>
      </c>
      <c r="F119" s="17">
        <f t="shared" si="75"/>
        <v>9.8685502298344163E-2</v>
      </c>
      <c r="G119" s="17">
        <f t="shared" si="75"/>
        <v>9.9871917864087223E-2</v>
      </c>
      <c r="H119" s="17">
        <f t="shared" si="75"/>
        <v>9.7750974506795624E-2</v>
      </c>
      <c r="I119" s="17">
        <f t="shared" si="75"/>
        <v>9.6801230301592961E-2</v>
      </c>
      <c r="J119" s="17">
        <f t="shared" si="75"/>
        <v>9.8900714678500437E-2</v>
      </c>
      <c r="K119" s="17">
        <f t="shared" si="75"/>
        <v>0.10038957750083471</v>
      </c>
      <c r="L119" s="17">
        <f t="shared" si="75"/>
        <v>9.57966026201513E-2</v>
      </c>
      <c r="M119" s="17">
        <f t="shared" si="75"/>
        <v>9.5873065299394059E-2</v>
      </c>
      <c r="N119" s="17">
        <f t="shared" si="75"/>
        <v>9.5592153870023761E-2</v>
      </c>
      <c r="O119" s="17">
        <f t="shared" si="75"/>
        <v>9.7756312427028799E-2</v>
      </c>
      <c r="P119" s="17">
        <f t="shared" si="75"/>
        <v>9.3556396903341069E-2</v>
      </c>
      <c r="Q119" s="17">
        <f t="shared" si="75"/>
        <v>0.11397529020648275</v>
      </c>
      <c r="R119" s="17">
        <f t="shared" si="75"/>
        <v>0.10962944150216791</v>
      </c>
      <c r="S119" s="17">
        <f t="shared" si="75"/>
        <v>0.1264228171949032</v>
      </c>
      <c r="T119" s="17">
        <f t="shared" si="75"/>
        <v>1.6460383649041046</v>
      </c>
      <c r="U119" s="17">
        <f t="shared" si="76"/>
        <v>2.0085713450688716</v>
      </c>
      <c r="V119" s="17">
        <f>IFERROR('[7]EreCstN-1'!E3889/'[7]EreCstN-1'!E$3898*100,"")</f>
        <v>-1.2198683992291242</v>
      </c>
      <c r="W119" s="17">
        <f>IFERROR('[7]EreCstN-1'!F3889/'[7]EreCstN-1'!F$3898*100,"")</f>
        <v>0.1910915915518282</v>
      </c>
      <c r="X119" s="17">
        <f>IFERROR('[7]EreCstN-1'!G3889/'[7]EreCstN-1'!G$3898*100,"")</f>
        <v>0.15675663790639352</v>
      </c>
      <c r="Y119" s="17">
        <f>IFERROR('[7]EreCstN-1'!H3889/'[7]EreCstN-1'!H$3898*100,"")</f>
        <v>0.1435089577365555</v>
      </c>
    </row>
    <row r="120" spans="1:25" x14ac:dyDescent="0.2">
      <c r="A120" s="10" t="s">
        <v>38</v>
      </c>
      <c r="B120" s="11"/>
      <c r="C120" s="14" t="s">
        <v>39</v>
      </c>
      <c r="D120" s="17">
        <f t="shared" si="75"/>
        <v>0</v>
      </c>
      <c r="E120" s="17">
        <f t="shared" si="75"/>
        <v>0</v>
      </c>
      <c r="F120" s="17">
        <f t="shared" si="75"/>
        <v>0</v>
      </c>
      <c r="G120" s="17">
        <f t="shared" si="75"/>
        <v>0</v>
      </c>
      <c r="H120" s="17">
        <f t="shared" si="75"/>
        <v>0</v>
      </c>
      <c r="I120" s="17">
        <f t="shared" si="75"/>
        <v>0</v>
      </c>
      <c r="J120" s="17">
        <f t="shared" si="75"/>
        <v>0</v>
      </c>
      <c r="K120" s="17">
        <f t="shared" si="75"/>
        <v>0</v>
      </c>
      <c r="L120" s="17">
        <f t="shared" si="75"/>
        <v>0</v>
      </c>
      <c r="M120" s="17">
        <f t="shared" si="75"/>
        <v>0</v>
      </c>
      <c r="N120" s="17">
        <f t="shared" si="75"/>
        <v>0</v>
      </c>
      <c r="O120" s="17">
        <f t="shared" si="75"/>
        <v>0</v>
      </c>
      <c r="P120" s="17">
        <f t="shared" si="75"/>
        <v>0</v>
      </c>
      <c r="Q120" s="17">
        <f t="shared" si="75"/>
        <v>0</v>
      </c>
      <c r="R120" s="17">
        <f t="shared" si="75"/>
        <v>0</v>
      </c>
      <c r="S120" s="17">
        <f t="shared" si="75"/>
        <v>0</v>
      </c>
      <c r="T120" s="17">
        <f t="shared" si="75"/>
        <v>0</v>
      </c>
      <c r="U120" s="17">
        <f t="shared" si="76"/>
        <v>0</v>
      </c>
      <c r="V120" s="17">
        <f>IFERROR('[7]EreCstN-1'!E3890/'[7]EreCstN-1'!E$3898*100,"")</f>
        <v>0</v>
      </c>
      <c r="W120" s="17">
        <f>IFERROR('[7]EreCstN-1'!F3890/'[7]EreCstN-1'!F$3898*100,"")</f>
        <v>0</v>
      </c>
      <c r="X120" s="17">
        <f>IFERROR('[7]EreCstN-1'!G3890/'[7]EreCstN-1'!G$3898*100,"")</f>
        <v>0</v>
      </c>
      <c r="Y120" s="17">
        <f>IFERROR('[7]EreCstN-1'!H3890/'[7]EreCstN-1'!H$3898*100,"")</f>
        <v>0</v>
      </c>
    </row>
    <row r="121" spans="1:25" x14ac:dyDescent="0.2">
      <c r="A121" s="5" t="s">
        <v>40</v>
      </c>
      <c r="B121" s="5"/>
      <c r="C121" s="7" t="s">
        <v>42</v>
      </c>
      <c r="D121" s="18">
        <f t="shared" si="75"/>
        <v>-21.919274891931181</v>
      </c>
      <c r="E121" s="18">
        <f t="shared" si="75"/>
        <v>-11.398178659381832</v>
      </c>
      <c r="F121" s="18">
        <f t="shared" si="75"/>
        <v>-10.03404469520939</v>
      </c>
      <c r="G121" s="18">
        <f t="shared" si="75"/>
        <v>-11.394910090507967</v>
      </c>
      <c r="H121" s="18">
        <f t="shared" si="75"/>
        <v>-11.014408072536675</v>
      </c>
      <c r="I121" s="18">
        <f t="shared" si="75"/>
        <v>-6.773514825765024</v>
      </c>
      <c r="J121" s="18">
        <f t="shared" si="75"/>
        <v>-2.6826066411889284</v>
      </c>
      <c r="K121" s="18">
        <f t="shared" si="75"/>
        <v>-10.734470125668366</v>
      </c>
      <c r="L121" s="18">
        <f t="shared" si="75"/>
        <v>-4.9152500417061189</v>
      </c>
      <c r="M121" s="18">
        <f t="shared" si="75"/>
        <v>-11.398277875298598</v>
      </c>
      <c r="N121" s="18">
        <f t="shared" si="75"/>
        <v>-10.736398193156736</v>
      </c>
      <c r="O121" s="18">
        <f t="shared" si="75"/>
        <v>-13.801066446499366</v>
      </c>
      <c r="P121" s="18">
        <f t="shared" si="75"/>
        <v>-6.2108594052840536</v>
      </c>
      <c r="Q121" s="18">
        <f t="shared" si="75"/>
        <v>-8.6977958385543115</v>
      </c>
      <c r="R121" s="18">
        <f t="shared" si="75"/>
        <v>-1.8455234502143396</v>
      </c>
      <c r="S121" s="18">
        <f t="shared" si="75"/>
        <v>-3.911307222520167</v>
      </c>
      <c r="T121" s="18">
        <f t="shared" si="75"/>
        <v>-0.36971174328808026</v>
      </c>
      <c r="U121" s="18">
        <f t="shared" si="76"/>
        <v>-2.4319008684603798</v>
      </c>
      <c r="V121" s="18">
        <f>IFERROR('[7]EreCstN-1'!E3891/'[7]EreCstN-1'!E$3898*100,"")</f>
        <v>-4.2769516646778305</v>
      </c>
      <c r="W121" s="18">
        <f>IFERROR('[7]EreCstN-1'!F3891/'[7]EreCstN-1'!F$3898*100,"")</f>
        <v>-6.7057677324215943</v>
      </c>
      <c r="X121" s="18">
        <f>IFERROR('[7]EreCstN-1'!G3891/'[7]EreCstN-1'!G$3898*100,"")</f>
        <v>-7.751693346767154</v>
      </c>
      <c r="Y121" s="18">
        <f>IFERROR('[7]EreCstN-1'!H3891/'[7]EreCstN-1'!H$3898*100,"")</f>
        <v>-1.520449744201775</v>
      </c>
    </row>
    <row r="122" spans="1:25" x14ac:dyDescent="0.2">
      <c r="A122" s="10" t="s">
        <v>41</v>
      </c>
      <c r="B122" s="11"/>
      <c r="C122" s="14" t="s">
        <v>9</v>
      </c>
      <c r="D122" s="17">
        <f t="shared" si="75"/>
        <v>11.401872950883945</v>
      </c>
      <c r="E122" s="17">
        <f t="shared" si="75"/>
        <v>11.792305090931823</v>
      </c>
      <c r="F122" s="17">
        <f t="shared" si="75"/>
        <v>16.472591042441479</v>
      </c>
      <c r="G122" s="17">
        <f t="shared" si="75"/>
        <v>19.821566101968596</v>
      </c>
      <c r="H122" s="17">
        <f t="shared" si="75"/>
        <v>20.867377063906055</v>
      </c>
      <c r="I122" s="17">
        <f t="shared" si="75"/>
        <v>17.774570811387495</v>
      </c>
      <c r="J122" s="17">
        <f t="shared" si="75"/>
        <v>17.435040209026738</v>
      </c>
      <c r="K122" s="17">
        <f t="shared" si="75"/>
        <v>19.147726505200708</v>
      </c>
      <c r="L122" s="17">
        <f t="shared" si="75"/>
        <v>20.565769614025506</v>
      </c>
      <c r="M122" s="17">
        <f t="shared" si="75"/>
        <v>17.548998404943422</v>
      </c>
      <c r="N122" s="17">
        <f t="shared" si="75"/>
        <v>20.152688757945949</v>
      </c>
      <c r="O122" s="17">
        <f t="shared" si="75"/>
        <v>19.469437643324966</v>
      </c>
      <c r="P122" s="17">
        <f t="shared" si="75"/>
        <v>22.689490823329407</v>
      </c>
      <c r="Q122" s="17">
        <f t="shared" si="75"/>
        <v>19.884374212341534</v>
      </c>
      <c r="R122" s="17">
        <f t="shared" si="75"/>
        <v>25.934333834029346</v>
      </c>
      <c r="S122" s="17">
        <f t="shared" si="75"/>
        <v>22.867375989070592</v>
      </c>
      <c r="T122" s="17">
        <f t="shared" si="75"/>
        <v>23.28530805794443</v>
      </c>
      <c r="U122" s="17">
        <f t="shared" si="76"/>
        <v>24.914117060648749</v>
      </c>
      <c r="V122" s="17">
        <f>IFERROR('[7]EreCstN-1'!E3892/'[7]EreCstN-1'!E$3898*100,"")</f>
        <v>25.046711962225327</v>
      </c>
      <c r="W122" s="17">
        <f>IFERROR('[7]EreCstN-1'!F3892/'[7]EreCstN-1'!F$3898*100,"")</f>
        <v>23.976210420972965</v>
      </c>
      <c r="X122" s="17">
        <f>IFERROR('[7]EreCstN-1'!G3892/'[7]EreCstN-1'!G$3898*100,"")</f>
        <v>23.670510998185399</v>
      </c>
      <c r="Y122" s="17">
        <f>IFERROR('[7]EreCstN-1'!H3892/'[7]EreCstN-1'!H$3898*100,"")</f>
        <v>28.005473890063783</v>
      </c>
    </row>
    <row r="123" spans="1:25" x14ac:dyDescent="0.2">
      <c r="A123" s="10" t="s">
        <v>43</v>
      </c>
      <c r="B123" s="11"/>
      <c r="C123" s="14" t="s">
        <v>10</v>
      </c>
      <c r="D123" s="21">
        <f t="shared" si="75"/>
        <v>10.457030787907891</v>
      </c>
      <c r="E123" s="21">
        <f t="shared" si="75"/>
        <v>10.842253744082726</v>
      </c>
      <c r="F123" s="21">
        <f t="shared" si="75"/>
        <v>15.312462032406332</v>
      </c>
      <c r="G123" s="21">
        <f t="shared" si="75"/>
        <v>18.392046962947866</v>
      </c>
      <c r="H123" s="21">
        <f t="shared" si="75"/>
        <v>19.408568089668695</v>
      </c>
      <c r="I123" s="21">
        <f t="shared" si="75"/>
        <v>16.573253354140743</v>
      </c>
      <c r="J123" s="21">
        <f t="shared" si="75"/>
        <v>15.846804472842315</v>
      </c>
      <c r="K123" s="21">
        <f t="shared" si="75"/>
        <v>17.038457514869844</v>
      </c>
      <c r="L123" s="21">
        <f t="shared" si="75"/>
        <v>18.951773292563583</v>
      </c>
      <c r="M123" s="21">
        <f t="shared" si="75"/>
        <v>16.00582216850739</v>
      </c>
      <c r="N123" s="21">
        <f t="shared" si="75"/>
        <v>17.70297743445548</v>
      </c>
      <c r="O123" s="21">
        <f t="shared" si="75"/>
        <v>16.978216581241686</v>
      </c>
      <c r="P123" s="21">
        <f t="shared" si="75"/>
        <v>19.908340338302366</v>
      </c>
      <c r="Q123" s="21">
        <f t="shared" si="75"/>
        <v>16.951323703293365</v>
      </c>
      <c r="R123" s="21">
        <f t="shared" si="75"/>
        <v>22.72438210366635</v>
      </c>
      <c r="S123" s="21">
        <f t="shared" si="75"/>
        <v>20.260114977043724</v>
      </c>
      <c r="T123" s="21">
        <f t="shared" si="75"/>
        <v>20.455715643985997</v>
      </c>
      <c r="U123" s="21">
        <f t="shared" si="76"/>
        <v>21.637384765125397</v>
      </c>
      <c r="V123" s="21">
        <f>IFERROR('[7]EreCstN-1'!E3893/'[7]EreCstN-1'!E$3898*100,"")</f>
        <v>21.936935548500447</v>
      </c>
      <c r="W123" s="21">
        <f>IFERROR('[7]EreCstN-1'!F3893/'[7]EreCstN-1'!F$3898*100,"")</f>
        <v>20.337664835662626</v>
      </c>
      <c r="X123" s="21">
        <f>IFERROR('[7]EreCstN-1'!G3893/'[7]EreCstN-1'!G$3898*100,"")</f>
        <v>20.345381952034021</v>
      </c>
      <c r="Y123" s="21">
        <f>IFERROR('[7]EreCstN-1'!H3893/'[7]EreCstN-1'!H$3898*100,"")</f>
        <v>23.820793330164321</v>
      </c>
    </row>
    <row r="124" spans="1:25" x14ac:dyDescent="0.2">
      <c r="A124" s="10" t="s">
        <v>44</v>
      </c>
      <c r="B124" s="11"/>
      <c r="C124" s="14" t="s">
        <v>11</v>
      </c>
      <c r="D124" s="21">
        <f t="shared" si="75"/>
        <v>0.94484216297605217</v>
      </c>
      <c r="E124" s="21">
        <f t="shared" si="75"/>
        <v>0.95005134684909598</v>
      </c>
      <c r="F124" s="21">
        <f t="shared" si="75"/>
        <v>1.160129010035144</v>
      </c>
      <c r="G124" s="21">
        <f t="shared" si="75"/>
        <v>1.4295191390207316</v>
      </c>
      <c r="H124" s="21">
        <f t="shared" si="75"/>
        <v>1.4588089742373582</v>
      </c>
      <c r="I124" s="21">
        <f t="shared" si="75"/>
        <v>1.2013174572467513</v>
      </c>
      <c r="J124" s="21">
        <f t="shared" si="75"/>
        <v>1.5882357361844155</v>
      </c>
      <c r="K124" s="21">
        <f t="shared" si="75"/>
        <v>2.1092689903308637</v>
      </c>
      <c r="L124" s="21">
        <f t="shared" si="75"/>
        <v>1.6139963214619226</v>
      </c>
      <c r="M124" s="21">
        <f t="shared" si="75"/>
        <v>1.5431762364360355</v>
      </c>
      <c r="N124" s="21">
        <f t="shared" si="75"/>
        <v>2.4497113234904684</v>
      </c>
      <c r="O124" s="21">
        <f t="shared" si="75"/>
        <v>2.4912210620832802</v>
      </c>
      <c r="P124" s="21">
        <f t="shared" si="75"/>
        <v>2.7811504850270454</v>
      </c>
      <c r="Q124" s="21">
        <f t="shared" si="75"/>
        <v>2.9330505090481642</v>
      </c>
      <c r="R124" s="21">
        <f t="shared" si="75"/>
        <v>3.2099517303629947</v>
      </c>
      <c r="S124" s="21">
        <f t="shared" si="75"/>
        <v>2.6072610120268731</v>
      </c>
      <c r="T124" s="21">
        <f t="shared" si="75"/>
        <v>2.8295924139584336</v>
      </c>
      <c r="U124" s="21">
        <f t="shared" si="76"/>
        <v>3.2767322955233538</v>
      </c>
      <c r="V124" s="21">
        <f>IFERROR('[7]EreCstN-1'!E3894/'[7]EreCstN-1'!E$3898*100,"")</f>
        <v>3.1097764137248771</v>
      </c>
      <c r="W124" s="21">
        <f>IFERROR('[7]EreCstN-1'!F3894/'[7]EreCstN-1'!F$3898*100,"")</f>
        <v>3.638545585310339</v>
      </c>
      <c r="X124" s="21">
        <f>IFERROR('[7]EreCstN-1'!G3894/'[7]EreCstN-1'!G$3898*100,"")</f>
        <v>3.3251290461513787</v>
      </c>
      <c r="Y124" s="21">
        <f>IFERROR('[7]EreCstN-1'!H3894/'[7]EreCstN-1'!H$3898*100,"")</f>
        <v>4.1846805598994647</v>
      </c>
    </row>
    <row r="125" spans="1:25" x14ac:dyDescent="0.2">
      <c r="A125" s="10" t="s">
        <v>45</v>
      </c>
      <c r="B125" s="11"/>
      <c r="C125" s="14" t="s">
        <v>12</v>
      </c>
      <c r="D125" s="17">
        <f t="shared" si="75"/>
        <v>33.321147842815122</v>
      </c>
      <c r="E125" s="17">
        <f t="shared" si="75"/>
        <v>23.190483750313657</v>
      </c>
      <c r="F125" s="17">
        <f t="shared" si="75"/>
        <v>26.506635737650868</v>
      </c>
      <c r="G125" s="17">
        <f t="shared" si="75"/>
        <v>31.216476192476563</v>
      </c>
      <c r="H125" s="17">
        <f t="shared" si="75"/>
        <v>31.881785136442726</v>
      </c>
      <c r="I125" s="17">
        <f t="shared" si="75"/>
        <v>24.548085637152521</v>
      </c>
      <c r="J125" s="17">
        <f t="shared" si="75"/>
        <v>20.117646850215664</v>
      </c>
      <c r="K125" s="17">
        <f t="shared" si="75"/>
        <v>29.882196630869075</v>
      </c>
      <c r="L125" s="17">
        <f t="shared" si="75"/>
        <v>25.481019655731625</v>
      </c>
      <c r="M125" s="17">
        <f t="shared" si="75"/>
        <v>28.947276280242022</v>
      </c>
      <c r="N125" s="17">
        <f t="shared" si="75"/>
        <v>30.889086951102691</v>
      </c>
      <c r="O125" s="17">
        <f t="shared" si="75"/>
        <v>33.270504089824335</v>
      </c>
      <c r="P125" s="17">
        <f t="shared" si="75"/>
        <v>28.900350228613465</v>
      </c>
      <c r="Q125" s="17">
        <f t="shared" si="75"/>
        <v>28.582170050895844</v>
      </c>
      <c r="R125" s="17">
        <f t="shared" si="75"/>
        <v>27.779857284243686</v>
      </c>
      <c r="S125" s="17">
        <f t="shared" si="75"/>
        <v>26.77868321159076</v>
      </c>
      <c r="T125" s="17">
        <f t="shared" si="75"/>
        <v>23.655019801232509</v>
      </c>
      <c r="U125" s="17">
        <f t="shared" si="76"/>
        <v>27.346017929109127</v>
      </c>
      <c r="V125" s="17">
        <f>IFERROR('[7]EreCstN-1'!E3895/'[7]EreCstN-1'!E$3898*100,"")</f>
        <v>29.323663626903159</v>
      </c>
      <c r="W125" s="17">
        <f>IFERROR('[7]EreCstN-1'!F3895/'[7]EreCstN-1'!F$3898*100,"")</f>
        <v>30.681978153394557</v>
      </c>
      <c r="X125" s="17">
        <f>IFERROR('[7]EreCstN-1'!G3895/'[7]EreCstN-1'!G$3898*100,"")</f>
        <v>31.422204344952554</v>
      </c>
      <c r="Y125" s="17">
        <f>IFERROR('[7]EreCstN-1'!H3895/'[7]EreCstN-1'!H$3898*100,"")</f>
        <v>29.52592363426556</v>
      </c>
    </row>
    <row r="126" spans="1:25" x14ac:dyDescent="0.2">
      <c r="A126" s="10" t="s">
        <v>46</v>
      </c>
      <c r="B126" s="11"/>
      <c r="C126" s="14" t="s">
        <v>10</v>
      </c>
      <c r="D126" s="21">
        <f t="shared" si="75"/>
        <v>30.665135165109731</v>
      </c>
      <c r="E126" s="21">
        <f t="shared" si="75"/>
        <v>20.815270216846173</v>
      </c>
      <c r="F126" s="21">
        <f t="shared" si="75"/>
        <v>24.22960612761451</v>
      </c>
      <c r="G126" s="21">
        <f t="shared" si="75"/>
        <v>28.647902547951155</v>
      </c>
      <c r="H126" s="21">
        <f t="shared" si="75"/>
        <v>29.117762081506864</v>
      </c>
      <c r="I126" s="21">
        <f t="shared" si="75"/>
        <v>22.127097304006433</v>
      </c>
      <c r="J126" s="21">
        <f t="shared" si="75"/>
        <v>18.063690337030774</v>
      </c>
      <c r="K126" s="21">
        <f t="shared" si="75"/>
        <v>27.092551011624526</v>
      </c>
      <c r="L126" s="21">
        <f t="shared" si="75"/>
        <v>23.213315641588956</v>
      </c>
      <c r="M126" s="21">
        <f t="shared" si="75"/>
        <v>26.439729564790738</v>
      </c>
      <c r="N126" s="21">
        <f t="shared" si="75"/>
        <v>27.564980822722617</v>
      </c>
      <c r="O126" s="21">
        <f t="shared" si="75"/>
        <v>29.731488705567756</v>
      </c>
      <c r="P126" s="21">
        <f t="shared" si="75"/>
        <v>25.534362262151323</v>
      </c>
      <c r="Q126" s="21">
        <f t="shared" si="75"/>
        <v>25.121637610665754</v>
      </c>
      <c r="R126" s="21">
        <f t="shared" si="75"/>
        <v>24.612688862879555</v>
      </c>
      <c r="S126" s="21">
        <f t="shared" si="75"/>
        <v>24.363768979710663</v>
      </c>
      <c r="T126" s="21">
        <f t="shared" si="75"/>
        <v>21.337706327907686</v>
      </c>
      <c r="U126" s="21">
        <f t="shared" si="76"/>
        <v>24.308223725578998</v>
      </c>
      <c r="V126" s="21">
        <f>IFERROR('[7]EreCstN-1'!E3896/'[7]EreCstN-1'!E$3898*100,"")</f>
        <v>25.97508010385981</v>
      </c>
      <c r="W126" s="21">
        <f>IFERROR('[7]EreCstN-1'!F3896/'[7]EreCstN-1'!F$3898*100,"")</f>
        <v>26.823907216739123</v>
      </c>
      <c r="X126" s="21">
        <f>IFERROR('[7]EreCstN-1'!G3896/'[7]EreCstN-1'!G$3898*100,"")</f>
        <v>25.757883423244216</v>
      </c>
      <c r="Y126" s="21">
        <f>IFERROR('[7]EreCstN-1'!H3896/'[7]EreCstN-1'!H$3898*100,"")</f>
        <v>22.842199988934794</v>
      </c>
    </row>
    <row r="127" spans="1:25" x14ac:dyDescent="0.2">
      <c r="A127" s="10" t="s">
        <v>47</v>
      </c>
      <c r="B127" s="11"/>
      <c r="C127" s="14" t="s">
        <v>11</v>
      </c>
      <c r="D127" s="21">
        <f t="shared" si="75"/>
        <v>2.6560126777054029</v>
      </c>
      <c r="E127" s="21">
        <f t="shared" si="75"/>
        <v>2.3752135334674818</v>
      </c>
      <c r="F127" s="21">
        <f t="shared" si="75"/>
        <v>2.2770296100363527</v>
      </c>
      <c r="G127" s="21">
        <f t="shared" si="75"/>
        <v>2.5685736445254097</v>
      </c>
      <c r="H127" s="21">
        <f t="shared" si="75"/>
        <v>2.7640230549358704</v>
      </c>
      <c r="I127" s="21">
        <f t="shared" si="75"/>
        <v>2.4209883331460831</v>
      </c>
      <c r="J127" s="21">
        <f t="shared" si="75"/>
        <v>2.0539565131848918</v>
      </c>
      <c r="K127" s="21">
        <f t="shared" si="75"/>
        <v>2.7896456192445429</v>
      </c>
      <c r="L127" s="21">
        <f t="shared" si="75"/>
        <v>2.2677040141426676</v>
      </c>
      <c r="M127" s="21">
        <f t="shared" si="75"/>
        <v>2.5075467154512854</v>
      </c>
      <c r="N127" s="21">
        <f t="shared" si="75"/>
        <v>3.3241061283800657</v>
      </c>
      <c r="O127" s="21">
        <f t="shared" si="75"/>
        <v>3.5390153842565817</v>
      </c>
      <c r="P127" s="21">
        <f t="shared" si="75"/>
        <v>3.3659879664621397</v>
      </c>
      <c r="Q127" s="21">
        <f t="shared" si="75"/>
        <v>3.4605324402300894</v>
      </c>
      <c r="R127" s="21">
        <f t="shared" si="75"/>
        <v>3.1671684213641327</v>
      </c>
      <c r="S127" s="21">
        <f t="shared" si="75"/>
        <v>2.4149142318800947</v>
      </c>
      <c r="T127" s="21">
        <f t="shared" si="75"/>
        <v>2.3173134733248197</v>
      </c>
      <c r="U127" s="21">
        <f t="shared" si="76"/>
        <v>3.0377942035301251</v>
      </c>
      <c r="V127" s="21">
        <f>IFERROR('[7]EreCstN-1'!E3897/'[7]EreCstN-1'!E$3898*100,"")</f>
        <v>3.3485835230433447</v>
      </c>
      <c r="W127" s="21">
        <f>IFERROR('[7]EreCstN-1'!F3897/'[7]EreCstN-1'!F$3898*100,"")</f>
        <v>3.8580709366554373</v>
      </c>
      <c r="X127" s="21">
        <f>IFERROR('[7]EreCstN-1'!G3897/'[7]EreCstN-1'!G$3898*100,"")</f>
        <v>5.6643209217083372</v>
      </c>
      <c r="Y127" s="21">
        <f>IFERROR('[7]EreCstN-1'!H3897/'[7]EreCstN-1'!H$3898*100,"")</f>
        <v>6.6837236453307654</v>
      </c>
    </row>
    <row r="128" spans="1:25" x14ac:dyDescent="0.2">
      <c r="A128" s="12" t="s">
        <v>22</v>
      </c>
      <c r="B128" s="12"/>
      <c r="C128" s="9" t="s">
        <v>13</v>
      </c>
      <c r="D128" s="19">
        <f t="shared" ref="D128:T128" si="77">IFERROR(D41/D$41*100,"")</f>
        <v>100</v>
      </c>
      <c r="E128" s="19">
        <f t="shared" si="77"/>
        <v>100</v>
      </c>
      <c r="F128" s="19">
        <f t="shared" si="77"/>
        <v>100</v>
      </c>
      <c r="G128" s="19">
        <f t="shared" si="77"/>
        <v>100</v>
      </c>
      <c r="H128" s="19">
        <f t="shared" si="77"/>
        <v>100</v>
      </c>
      <c r="I128" s="19">
        <f t="shared" si="77"/>
        <v>100</v>
      </c>
      <c r="J128" s="19">
        <f t="shared" si="77"/>
        <v>100</v>
      </c>
      <c r="K128" s="19">
        <f t="shared" si="77"/>
        <v>100</v>
      </c>
      <c r="L128" s="19">
        <f t="shared" si="77"/>
        <v>100</v>
      </c>
      <c r="M128" s="19">
        <f t="shared" si="77"/>
        <v>100</v>
      </c>
      <c r="N128" s="19">
        <f t="shared" si="77"/>
        <v>100</v>
      </c>
      <c r="O128" s="19">
        <f t="shared" si="77"/>
        <v>100</v>
      </c>
      <c r="P128" s="19">
        <f t="shared" si="77"/>
        <v>100</v>
      </c>
      <c r="Q128" s="19">
        <f t="shared" si="77"/>
        <v>100</v>
      </c>
      <c r="R128" s="19">
        <f t="shared" si="77"/>
        <v>100</v>
      </c>
      <c r="S128" s="19">
        <f t="shared" si="77"/>
        <v>100</v>
      </c>
      <c r="T128" s="19">
        <f t="shared" si="77"/>
        <v>100</v>
      </c>
      <c r="U128" s="19">
        <f t="shared" si="76"/>
        <v>100</v>
      </c>
      <c r="V128" s="19">
        <f>IFERROR('[7]EreCstN-1'!E3898/'[7]EreCstN-1'!E$3898*100,"")</f>
        <v>100</v>
      </c>
      <c r="W128" s="19">
        <f>IFERROR('[7]EreCstN-1'!F3898/'[7]EreCstN-1'!F$3898*100,"")</f>
        <v>100</v>
      </c>
      <c r="X128" s="19">
        <f>IFERROR('[7]EreCstN-1'!G3898/'[7]EreCstN-1'!G$3898*100,"")</f>
        <v>100</v>
      </c>
      <c r="Y128" s="19">
        <f>IFERROR('[7]EreCstN-1'!H3898/'[7]EreCstN-1'!H$3898*100,"")</f>
        <v>100</v>
      </c>
    </row>
    <row r="129" spans="1:25" x14ac:dyDescent="0.2">
      <c r="A129" s="10"/>
      <c r="B129" s="11"/>
      <c r="C129" s="14" t="s">
        <v>25</v>
      </c>
      <c r="D129" s="3"/>
      <c r="E129" s="3"/>
      <c r="F129" s="3"/>
      <c r="G129" s="3"/>
      <c r="H129" s="3"/>
      <c r="I129" s="3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 t="str">
        <f t="shared" ref="W129:Y129" si="78">+IFERROR((W107/V107-1)*100,"")</f>
        <v/>
      </c>
      <c r="X129" s="16" t="str">
        <f t="shared" si="78"/>
        <v/>
      </c>
      <c r="Y129" s="16" t="str">
        <f t="shared" si="78"/>
        <v/>
      </c>
    </row>
    <row r="132" spans="1:25" ht="26.25" customHeight="1" x14ac:dyDescent="0.2">
      <c r="A132" s="132" t="s">
        <v>125</v>
      </c>
      <c r="B132" s="132"/>
      <c r="C132" s="132"/>
    </row>
    <row r="134" spans="1:25" x14ac:dyDescent="0.2">
      <c r="A134" s="5" t="s">
        <v>0</v>
      </c>
      <c r="B134" s="6" t="s">
        <v>1</v>
      </c>
      <c r="C134" s="13" t="s">
        <v>2</v>
      </c>
      <c r="D134" s="1">
        <v>1997</v>
      </c>
      <c r="E134" s="1">
        <f>+D134+1</f>
        <v>1998</v>
      </c>
      <c r="F134" s="1">
        <f>+E134+1</f>
        <v>1999</v>
      </c>
      <c r="G134" s="1">
        <f t="shared" ref="G134" si="79">+F134+1</f>
        <v>2000</v>
      </c>
      <c r="H134" s="1">
        <f t="shared" ref="H134" si="80">+G134+1</f>
        <v>2001</v>
      </c>
      <c r="I134" s="1">
        <f t="shared" ref="I134" si="81">+H134+1</f>
        <v>2002</v>
      </c>
      <c r="J134" s="1">
        <f t="shared" ref="J134" si="82">+I134+1</f>
        <v>2003</v>
      </c>
      <c r="K134" s="1">
        <f t="shared" ref="K134" si="83">+J134+1</f>
        <v>2004</v>
      </c>
      <c r="L134" s="1">
        <f t="shared" ref="L134" si="84">+K134+1</f>
        <v>2005</v>
      </c>
      <c r="M134" s="1">
        <f t="shared" ref="M134" si="85">+L134+1</f>
        <v>2006</v>
      </c>
      <c r="N134" s="1">
        <f t="shared" ref="N134" si="86">+M134+1</f>
        <v>2007</v>
      </c>
      <c r="O134" s="1">
        <f t="shared" ref="O134" si="87">+N134+1</f>
        <v>2008</v>
      </c>
      <c r="P134" s="1">
        <f t="shared" ref="P134" si="88">+O134+1</f>
        <v>2009</v>
      </c>
      <c r="Q134" s="1">
        <f t="shared" ref="Q134" si="89">+P134+1</f>
        <v>2010</v>
      </c>
      <c r="R134" s="1">
        <f t="shared" ref="R134" si="90">+Q134+1</f>
        <v>2011</v>
      </c>
      <c r="S134" s="1">
        <f t="shared" ref="S134" si="91">+R134+1</f>
        <v>2012</v>
      </c>
      <c r="T134" s="1">
        <f t="shared" ref="T134" si="92">+S134+1</f>
        <v>2013</v>
      </c>
      <c r="U134" s="1">
        <f t="shared" ref="U134" si="93">+T134+1</f>
        <v>2014</v>
      </c>
      <c r="V134" s="1">
        <f t="shared" ref="V134" si="94">+U134+1</f>
        <v>2015</v>
      </c>
      <c r="W134" s="1">
        <f t="shared" ref="W134:Y134" si="95">+V134+1</f>
        <v>2016</v>
      </c>
      <c r="X134" s="1">
        <f t="shared" si="95"/>
        <v>2017</v>
      </c>
      <c r="Y134" s="1">
        <f t="shared" si="95"/>
        <v>2018</v>
      </c>
    </row>
    <row r="135" spans="1:25" x14ac:dyDescent="0.2">
      <c r="A135" s="12" t="s">
        <v>30</v>
      </c>
      <c r="B135" s="12"/>
      <c r="C135" s="9" t="s">
        <v>124</v>
      </c>
      <c r="D135" s="19" t="str">
        <f>IFERROR(('[7]EreCstN-1'!#REF!-C5)/C$20*100,"")</f>
        <v/>
      </c>
      <c r="E135" s="19">
        <f t="shared" ref="E135:T150" si="96">IFERROR((E26-D26)/D$41*100,"")</f>
        <v>-18.689489947529719</v>
      </c>
      <c r="F135" s="19">
        <f t="shared" si="96"/>
        <v>16.538481081055679</v>
      </c>
      <c r="G135" s="19">
        <f t="shared" si="96"/>
        <v>-4.4638181976068045</v>
      </c>
      <c r="H135" s="19">
        <f t="shared" si="96"/>
        <v>5.6530645657248888</v>
      </c>
      <c r="I135" s="19">
        <f t="shared" si="96"/>
        <v>-4.344877835844648</v>
      </c>
      <c r="J135" s="19">
        <f t="shared" si="96"/>
        <v>-7.3829279991148411</v>
      </c>
      <c r="K135" s="19">
        <f t="shared" si="96"/>
        <v>15.638863091388778</v>
      </c>
      <c r="L135" s="19">
        <f t="shared" si="96"/>
        <v>1.7668218470674075</v>
      </c>
      <c r="M135" s="19">
        <f t="shared" si="96"/>
        <v>7.4286696067255891</v>
      </c>
      <c r="N135" s="19">
        <f t="shared" si="96"/>
        <v>-1.6970628265248799</v>
      </c>
      <c r="O135" s="19">
        <f t="shared" si="96"/>
        <v>10.459750275668769</v>
      </c>
      <c r="P135" s="19">
        <f t="shared" si="96"/>
        <v>-5.5972491314397272</v>
      </c>
      <c r="Q135" s="19">
        <f t="shared" si="96"/>
        <v>6.148254773057972</v>
      </c>
      <c r="R135" s="19">
        <f t="shared" si="96"/>
        <v>2.7977443165886333</v>
      </c>
      <c r="S135" s="19">
        <f t="shared" si="96"/>
        <v>-2.7484524107689983</v>
      </c>
      <c r="T135" s="19">
        <f t="shared" si="96"/>
        <v>-0.20995219283898695</v>
      </c>
      <c r="U135" s="19">
        <f>IFERROR((U26-T26)/T$41*100,"")</f>
        <v>1.9886517717221786</v>
      </c>
      <c r="V135" s="19">
        <f>IFERROR((V26-U26)/U$41*100,"")</f>
        <v>11.103123416274522</v>
      </c>
      <c r="W135" s="19">
        <f>IFERROR(('[7]EreCstN-1'!F3883-V5)/V$20*100,"")</f>
        <v>5.0965576256085763</v>
      </c>
      <c r="X135" s="19">
        <f>IFERROR(('[7]EreCstN-1'!G3883-W5)/W$20*100,"")</f>
        <v>4.0442481954033269</v>
      </c>
      <c r="Y135" s="19">
        <f>IFERROR(('[7]EreCstN-1'!H3883-X5)/X$20*100,"")</f>
        <v>0.65244923279515155</v>
      </c>
    </row>
    <row r="136" spans="1:25" x14ac:dyDescent="0.2">
      <c r="A136" s="10" t="s">
        <v>31</v>
      </c>
      <c r="B136" s="11"/>
      <c r="C136" s="14" t="s">
        <v>4</v>
      </c>
      <c r="D136" s="17" t="str">
        <f>IFERROR(('[7]EreCstN-1'!#REF!-C6)/C$20*100,"")</f>
        <v/>
      </c>
      <c r="E136" s="17">
        <f t="shared" si="96"/>
        <v>-19.283506940601921</v>
      </c>
      <c r="F136" s="17">
        <f t="shared" si="96"/>
        <v>13.027639226016108</v>
      </c>
      <c r="G136" s="17">
        <f t="shared" si="96"/>
        <v>-4.2054957813971576</v>
      </c>
      <c r="H136" s="17">
        <f t="shared" si="96"/>
        <v>6.0953559260508818</v>
      </c>
      <c r="I136" s="17">
        <f t="shared" si="96"/>
        <v>-5.2874391468358874</v>
      </c>
      <c r="J136" s="17">
        <f t="shared" si="96"/>
        <v>-7.8280664218509735</v>
      </c>
      <c r="K136" s="17">
        <f t="shared" si="96"/>
        <v>15.444160134375576</v>
      </c>
      <c r="L136" s="17">
        <f t="shared" si="96"/>
        <v>-0.28855980912114515</v>
      </c>
      <c r="M136" s="17">
        <f t="shared" si="96"/>
        <v>7.5806769641675196</v>
      </c>
      <c r="N136" s="17">
        <f t="shared" si="96"/>
        <v>-1.866638838750621</v>
      </c>
      <c r="O136" s="17">
        <f t="shared" si="96"/>
        <v>11.488837171451454</v>
      </c>
      <c r="P136" s="17">
        <f t="shared" si="96"/>
        <v>-7.4948935434855812</v>
      </c>
      <c r="Q136" s="17">
        <f t="shared" si="96"/>
        <v>4.6635836691323984</v>
      </c>
      <c r="R136" s="17">
        <f t="shared" si="96"/>
        <v>2.1941718007620099</v>
      </c>
      <c r="S136" s="17">
        <f t="shared" si="96"/>
        <v>-1.9944883762786449</v>
      </c>
      <c r="T136" s="17">
        <f t="shared" si="96"/>
        <v>-0.23569920368508032</v>
      </c>
      <c r="U136" s="17">
        <f t="shared" ref="U136:V150" si="97">IFERROR((U27-T27)/T$41*100,"")</f>
        <v>-0.42940366049441264</v>
      </c>
      <c r="V136" s="17">
        <f t="shared" si="97"/>
        <v>9.1930692619502352</v>
      </c>
      <c r="W136" s="17">
        <f>IFERROR(('[7]EreCstN-1'!F3884-V6)/V$20*100,"")</f>
        <v>3.7588268362241175</v>
      </c>
      <c r="X136" s="17">
        <f>IFERROR(('[7]EreCstN-1'!G3884-W6)/W$20*100,"")</f>
        <v>3.4925010639191805</v>
      </c>
      <c r="Y136" s="17">
        <f>IFERROR(('[7]EreCstN-1'!H3884-X6)/X$20*100,"")</f>
        <v>1.3753100276139854</v>
      </c>
    </row>
    <row r="137" spans="1:25" x14ac:dyDescent="0.2">
      <c r="A137" s="10" t="s">
        <v>32</v>
      </c>
      <c r="B137" s="11"/>
      <c r="C137" s="14" t="s">
        <v>5</v>
      </c>
      <c r="D137" s="17" t="str">
        <f>IFERROR(('[7]EreCstN-1'!#REF!-C7)/C$20*100,"")</f>
        <v/>
      </c>
      <c r="E137" s="17">
        <f t="shared" si="96"/>
        <v>0.45870174158839649</v>
      </c>
      <c r="F137" s="17">
        <f t="shared" si="96"/>
        <v>3.5296653631181307</v>
      </c>
      <c r="G137" s="17">
        <f t="shared" si="96"/>
        <v>-0.4608015804094639</v>
      </c>
      <c r="H137" s="17">
        <f t="shared" si="96"/>
        <v>-0.40095536965255957</v>
      </c>
      <c r="I137" s="17">
        <f t="shared" si="96"/>
        <v>0.53426231074098285</v>
      </c>
      <c r="J137" s="17">
        <f t="shared" si="96"/>
        <v>0.69881824427126571</v>
      </c>
      <c r="K137" s="17">
        <f t="shared" si="96"/>
        <v>-0.26127427211477966</v>
      </c>
      <c r="L137" s="17">
        <f t="shared" si="96"/>
        <v>1.7492617380529967</v>
      </c>
      <c r="M137" s="17">
        <f t="shared" si="96"/>
        <v>-0.10014175265028288</v>
      </c>
      <c r="N137" s="17">
        <f t="shared" si="96"/>
        <v>0.27614770674124062</v>
      </c>
      <c r="O137" s="17">
        <f t="shared" si="96"/>
        <v>-1.0698297324404682</v>
      </c>
      <c r="P137" s="17">
        <f t="shared" si="96"/>
        <v>1.9877046426208542</v>
      </c>
      <c r="Q137" s="17">
        <f t="shared" si="96"/>
        <v>1.2131388639175593</v>
      </c>
      <c r="R137" s="17">
        <f t="shared" si="96"/>
        <v>0.61437797876108879</v>
      </c>
      <c r="S137" s="17">
        <f t="shared" si="96"/>
        <v>-0.84410453425174414</v>
      </c>
      <c r="T137" s="17">
        <f t="shared" si="96"/>
        <v>0.22174227403367208</v>
      </c>
      <c r="U137" s="17">
        <f t="shared" si="97"/>
        <v>2.4206262264016507</v>
      </c>
      <c r="V137" s="17">
        <f t="shared" si="97"/>
        <v>1.8455396670247675</v>
      </c>
      <c r="W137" s="17">
        <f>IFERROR(('[7]EreCstN-1'!F3885-V7)/V$20*100,"")</f>
        <v>1.2025486457567338</v>
      </c>
      <c r="X137" s="17">
        <f>IFERROR(('[7]EreCstN-1'!G3885-W7)/W$20*100,"")</f>
        <v>0.52355666148937841</v>
      </c>
      <c r="Y137" s="17">
        <f>IFERROR(('[7]EreCstN-1'!H3885-X7)/X$20*100,"")</f>
        <v>-0.7854228149862984</v>
      </c>
    </row>
    <row r="138" spans="1:25" x14ac:dyDescent="0.2">
      <c r="A138" s="10" t="s">
        <v>33</v>
      </c>
      <c r="B138" s="11"/>
      <c r="C138" s="14" t="s">
        <v>6</v>
      </c>
      <c r="D138" s="17" t="str">
        <f>IFERROR(('[7]EreCstN-1'!#REF!-C8)/C$20*100,"")</f>
        <v/>
      </c>
      <c r="E138" s="17">
        <f t="shared" si="96"/>
        <v>0.13531525148380535</v>
      </c>
      <c r="F138" s="17">
        <f t="shared" si="96"/>
        <v>-1.8823508078571388E-2</v>
      </c>
      <c r="G138" s="17">
        <f t="shared" si="96"/>
        <v>0.20247916419982626</v>
      </c>
      <c r="H138" s="17">
        <f t="shared" si="96"/>
        <v>-4.1335990673433118E-2</v>
      </c>
      <c r="I138" s="17">
        <f t="shared" si="96"/>
        <v>0.40829900025025145</v>
      </c>
      <c r="J138" s="17">
        <f t="shared" si="96"/>
        <v>-0.2536798215351197</v>
      </c>
      <c r="K138" s="17">
        <f t="shared" si="96"/>
        <v>0.45597722912797611</v>
      </c>
      <c r="L138" s="17">
        <f t="shared" si="96"/>
        <v>0.30611991813555489</v>
      </c>
      <c r="M138" s="17">
        <f t="shared" si="96"/>
        <v>-5.1865604791658471E-2</v>
      </c>
      <c r="N138" s="17">
        <f t="shared" si="96"/>
        <v>-0.10657169451548786</v>
      </c>
      <c r="O138" s="17">
        <f t="shared" si="96"/>
        <v>4.0742836657785449E-2</v>
      </c>
      <c r="P138" s="17">
        <f t="shared" si="96"/>
        <v>-9.0060230575000386E-2</v>
      </c>
      <c r="Q138" s="17">
        <f t="shared" si="96"/>
        <v>0.27153224000801224</v>
      </c>
      <c r="R138" s="17">
        <f t="shared" si="96"/>
        <v>-1.0805462934469646E-2</v>
      </c>
      <c r="S138" s="17">
        <f t="shared" si="96"/>
        <v>9.0140499761404452E-2</v>
      </c>
      <c r="T138" s="17">
        <f t="shared" si="96"/>
        <v>-0.1959952631875784</v>
      </c>
      <c r="U138" s="17">
        <f t="shared" si="97"/>
        <v>-2.5707941850675663E-3</v>
      </c>
      <c r="V138" s="17">
        <f t="shared" si="97"/>
        <v>6.4514487299518752E-2</v>
      </c>
      <c r="W138" s="17">
        <f>IFERROR(('[7]EreCstN-1'!F3886-V8)/V$20*100,"")</f>
        <v>0.1351821436277251</v>
      </c>
      <c r="X138" s="17">
        <f>IFERROR(('[7]EreCstN-1'!G3886-W8)/W$20*100,"")</f>
        <v>2.8190469994768496E-2</v>
      </c>
      <c r="Y138" s="17">
        <f>IFERROR(('[7]EreCstN-1'!H3886-X8)/X$20*100,"")</f>
        <v>6.2562020167464705E-2</v>
      </c>
    </row>
    <row r="139" spans="1:25" x14ac:dyDescent="0.2">
      <c r="A139" s="5" t="s">
        <v>34</v>
      </c>
      <c r="B139" s="5"/>
      <c r="C139" s="7" t="s">
        <v>7</v>
      </c>
      <c r="D139" s="19" t="str">
        <f>IFERROR(('[7]EreCstN-1'!#REF!-C9)/C$20*100,"")</f>
        <v/>
      </c>
      <c r="E139" s="19">
        <f t="shared" si="96"/>
        <v>-16.835737421134489</v>
      </c>
      <c r="F139" s="19">
        <f t="shared" si="96"/>
        <v>0.59963296971353341</v>
      </c>
      <c r="G139" s="19">
        <f t="shared" si="96"/>
        <v>7.0503374483434449</v>
      </c>
      <c r="H139" s="19">
        <f t="shared" si="96"/>
        <v>-0.72044848817186025</v>
      </c>
      <c r="I139" s="19">
        <f t="shared" si="96"/>
        <v>4.0054205282936506</v>
      </c>
      <c r="J139" s="19">
        <f t="shared" si="96"/>
        <v>2.9984183624231662</v>
      </c>
      <c r="K139" s="19">
        <f t="shared" si="96"/>
        <v>-6.2893117331145358</v>
      </c>
      <c r="L139" s="19">
        <f t="shared" si="96"/>
        <v>-0.70384167597150304</v>
      </c>
      <c r="M139" s="19">
        <f t="shared" si="96"/>
        <v>2.0247988008763351</v>
      </c>
      <c r="N139" s="19">
        <f t="shared" si="96"/>
        <v>3.8698427870308651</v>
      </c>
      <c r="O139" s="19">
        <f t="shared" si="96"/>
        <v>-2.246067255817338</v>
      </c>
      <c r="P139" s="19">
        <f t="shared" si="96"/>
        <v>0.60703195803606758</v>
      </c>
      <c r="Q139" s="19">
        <f t="shared" si="96"/>
        <v>2.4315878013847882</v>
      </c>
      <c r="R139" s="19">
        <f t="shared" si="96"/>
        <v>-1.4157636876259387</v>
      </c>
      <c r="S139" s="19">
        <f t="shared" si="96"/>
        <v>3.0344421107039161</v>
      </c>
      <c r="T139" s="19">
        <f t="shared" si="96"/>
        <v>-6.360544528905121E-2</v>
      </c>
      <c r="U139" s="19">
        <f t="shared" si="97"/>
        <v>1.0615194104993646</v>
      </c>
      <c r="V139" s="19">
        <f t="shared" si="97"/>
        <v>-2.8616312285604488</v>
      </c>
      <c r="W139" s="19">
        <f>IFERROR(('[7]EreCstN-1'!F3887-V9)/V$20*100,"")</f>
        <v>2.994702797433741</v>
      </c>
      <c r="X139" s="19">
        <f>IFERROR(('[7]EreCstN-1'!G3887-W9)/W$20*100,"")</f>
        <v>2.1164537472995426</v>
      </c>
      <c r="Y139" s="19">
        <f>IFERROR(('[7]EreCstN-1'!H3887-X9)/X$20*100,"")</f>
        <v>0.8416583387323342</v>
      </c>
    </row>
    <row r="140" spans="1:25" x14ac:dyDescent="0.2">
      <c r="A140" s="10" t="s">
        <v>8</v>
      </c>
      <c r="B140" s="11"/>
      <c r="C140" s="14" t="s">
        <v>35</v>
      </c>
      <c r="D140" s="17" t="str">
        <f>IFERROR(('[7]EreCstN-1'!#REF!-C10)/C$20*100,"")</f>
        <v/>
      </c>
      <c r="E140" s="17">
        <f t="shared" si="96"/>
        <v>-16.838120193968081</v>
      </c>
      <c r="F140" s="17">
        <f t="shared" si="96"/>
        <v>0.59703764694399764</v>
      </c>
      <c r="G140" s="17">
        <f t="shared" si="96"/>
        <v>7.0480521638879052</v>
      </c>
      <c r="H140" s="17">
        <f t="shared" si="96"/>
        <v>-0.7230058787400877</v>
      </c>
      <c r="I140" s="17">
        <f t="shared" si="96"/>
        <v>4.0028332174578569</v>
      </c>
      <c r="J140" s="17">
        <f t="shared" si="96"/>
        <v>2.996601665895096</v>
      </c>
      <c r="K140" s="17">
        <f t="shared" si="96"/>
        <v>-6.2919770528904326</v>
      </c>
      <c r="L140" s="17">
        <f t="shared" si="96"/>
        <v>-0.70553273894731772</v>
      </c>
      <c r="M140" s="17">
        <f t="shared" si="96"/>
        <v>2.0221658781821641</v>
      </c>
      <c r="N140" s="17">
        <f t="shared" si="96"/>
        <v>3.8676767051937886</v>
      </c>
      <c r="O140" s="17">
        <f t="shared" si="96"/>
        <v>-2.2526544721885049</v>
      </c>
      <c r="P140" s="17">
        <f t="shared" si="96"/>
        <v>0.60894165874198991</v>
      </c>
      <c r="Q140" s="17">
        <f t="shared" si="96"/>
        <v>2.4047801792184362</v>
      </c>
      <c r="R140" s="17">
        <f t="shared" si="96"/>
        <v>-1.4202814249575435</v>
      </c>
      <c r="S140" s="17">
        <f t="shared" si="96"/>
        <v>3.0198141064868174</v>
      </c>
      <c r="T140" s="17">
        <f t="shared" si="96"/>
        <v>-1.6368160025981011</v>
      </c>
      <c r="U140" s="17">
        <f t="shared" si="97"/>
        <v>0.67961324256392786</v>
      </c>
      <c r="V140" s="17">
        <f t="shared" si="97"/>
        <v>0.44163633335633701</v>
      </c>
      <c r="W140" s="17">
        <f>IFERROR(('[7]EreCstN-1'!F3888-V10)/V$20*100,"")</f>
        <v>1.5736023472669285</v>
      </c>
      <c r="X140" s="17">
        <f>IFERROR(('[7]EreCstN-1'!G3888-W10)/W$20*100,"")</f>
        <v>2.1121167519157322</v>
      </c>
      <c r="Y140" s="17">
        <f>IFERROR(('[7]EreCstN-1'!H3888-X10)/X$20*100,"")</f>
        <v>0.83486321294635479</v>
      </c>
    </row>
    <row r="141" spans="1:25" x14ac:dyDescent="0.2">
      <c r="A141" s="10" t="s">
        <v>37</v>
      </c>
      <c r="B141" s="11"/>
      <c r="C141" s="14" t="s">
        <v>36</v>
      </c>
      <c r="D141" s="17" t="str">
        <f>IFERROR(('[7]EreCstN-1'!#REF!-C11)/C$20*100,"")</f>
        <v/>
      </c>
      <c r="E141" s="17">
        <f t="shared" si="96"/>
        <v>2.3827728335924312E-3</v>
      </c>
      <c r="F141" s="17">
        <f t="shared" si="96"/>
        <v>2.5953227695344801E-3</v>
      </c>
      <c r="G141" s="17">
        <f t="shared" si="96"/>
        <v>2.28528445553934E-3</v>
      </c>
      <c r="H141" s="17">
        <f t="shared" si="96"/>
        <v>2.5573905682277171E-3</v>
      </c>
      <c r="I141" s="17">
        <f t="shared" si="96"/>
        <v>2.5873108357940427E-3</v>
      </c>
      <c r="J141" s="17">
        <f t="shared" si="96"/>
        <v>1.816696528072052E-3</v>
      </c>
      <c r="K141" s="17">
        <f t="shared" si="96"/>
        <v>2.6653197758950997E-3</v>
      </c>
      <c r="L141" s="17">
        <f t="shared" si="96"/>
        <v>1.6910629758153234E-3</v>
      </c>
      <c r="M141" s="17">
        <f t="shared" si="96"/>
        <v>2.6329226941701881E-3</v>
      </c>
      <c r="N141" s="17">
        <f t="shared" si="96"/>
        <v>2.1660818370757345E-3</v>
      </c>
      <c r="O141" s="17">
        <f t="shared" si="96"/>
        <v>6.587216371167561E-3</v>
      </c>
      <c r="P141" s="17">
        <f t="shared" si="96"/>
        <v>-1.9097007059216452E-3</v>
      </c>
      <c r="Q141" s="17">
        <f t="shared" si="96"/>
        <v>2.6807622166350912E-2</v>
      </c>
      <c r="R141" s="17">
        <f t="shared" si="96"/>
        <v>4.5177373316066466E-3</v>
      </c>
      <c r="S141" s="17">
        <f t="shared" si="96"/>
        <v>1.4628004217097122E-2</v>
      </c>
      <c r="T141" s="17">
        <f t="shared" si="96"/>
        <v>1.5732105573090509</v>
      </c>
      <c r="U141" s="17">
        <f t="shared" si="97"/>
        <v>0.38190616793543675</v>
      </c>
      <c r="V141" s="17">
        <f t="shared" si="97"/>
        <v>-3.3032675619167859</v>
      </c>
      <c r="W141" s="17">
        <f>IFERROR(('[7]EreCstN-1'!F3889-V11)/V$20*100,"")</f>
        <v>1.4211004501668127</v>
      </c>
      <c r="X141" s="17">
        <f>IFERROR(('[7]EreCstN-1'!G3889-W11)/W$20*100,"")</f>
        <v>4.3369953838105378E-3</v>
      </c>
      <c r="Y141" s="17">
        <f>IFERROR(('[7]EreCstN-1'!H3889-X11)/X$20*100,"")</f>
        <v>6.7951257859793128E-3</v>
      </c>
    </row>
    <row r="142" spans="1:25" x14ac:dyDescent="0.2">
      <c r="A142" s="10" t="s">
        <v>38</v>
      </c>
      <c r="B142" s="11"/>
      <c r="C142" s="14" t="s">
        <v>39</v>
      </c>
      <c r="D142" s="17" t="str">
        <f>IFERROR(('[7]EreCstN-1'!#REF!-C12)/C$20*100,"")</f>
        <v/>
      </c>
      <c r="E142" s="17">
        <f t="shared" si="96"/>
        <v>0</v>
      </c>
      <c r="F142" s="17">
        <f t="shared" si="96"/>
        <v>0</v>
      </c>
      <c r="G142" s="17">
        <f t="shared" si="96"/>
        <v>0</v>
      </c>
      <c r="H142" s="17">
        <f t="shared" si="96"/>
        <v>0</v>
      </c>
      <c r="I142" s="17">
        <f t="shared" si="96"/>
        <v>0</v>
      </c>
      <c r="J142" s="17">
        <f t="shared" si="96"/>
        <v>0</v>
      </c>
      <c r="K142" s="17">
        <f t="shared" si="96"/>
        <v>0</v>
      </c>
      <c r="L142" s="17">
        <f t="shared" si="96"/>
        <v>0</v>
      </c>
      <c r="M142" s="17">
        <f t="shared" si="96"/>
        <v>0</v>
      </c>
      <c r="N142" s="17">
        <f t="shared" si="96"/>
        <v>0</v>
      </c>
      <c r="O142" s="17">
        <f t="shared" si="96"/>
        <v>0</v>
      </c>
      <c r="P142" s="17">
        <f t="shared" si="96"/>
        <v>0</v>
      </c>
      <c r="Q142" s="17">
        <f t="shared" si="96"/>
        <v>0</v>
      </c>
      <c r="R142" s="17">
        <f t="shared" si="96"/>
        <v>0</v>
      </c>
      <c r="S142" s="17">
        <f t="shared" si="96"/>
        <v>0</v>
      </c>
      <c r="T142" s="17">
        <f t="shared" si="96"/>
        <v>0</v>
      </c>
      <c r="U142" s="17">
        <f t="shared" si="97"/>
        <v>0</v>
      </c>
      <c r="V142" s="17">
        <f t="shared" si="97"/>
        <v>0</v>
      </c>
      <c r="W142" s="17">
        <f>IFERROR(('[7]EreCstN-1'!F3890-V12)/V$20*100,"")</f>
        <v>0</v>
      </c>
      <c r="X142" s="17">
        <f>IFERROR(('[7]EreCstN-1'!G3890-W12)/W$20*100,"")</f>
        <v>0</v>
      </c>
      <c r="Y142" s="17">
        <f>IFERROR(('[7]EreCstN-1'!H3890-X12)/X$20*100,"")</f>
        <v>0</v>
      </c>
    </row>
    <row r="143" spans="1:25" x14ac:dyDescent="0.2">
      <c r="A143" s="5" t="s">
        <v>40</v>
      </c>
      <c r="B143" s="5"/>
      <c r="C143" s="7" t="s">
        <v>42</v>
      </c>
      <c r="D143" s="18" t="str">
        <f>IFERROR(('[7]EreCstN-1'!#REF!-C13)/C$20*100,"")</f>
        <v/>
      </c>
      <c r="E143" s="18">
        <f t="shared" si="96"/>
        <v>13.079500304697497</v>
      </c>
      <c r="F143" s="18">
        <f t="shared" si="96"/>
        <v>-0.32309278513068951</v>
      </c>
      <c r="G143" s="18">
        <f t="shared" si="96"/>
        <v>-1.4862411011854406</v>
      </c>
      <c r="H143" s="18">
        <f t="shared" si="96"/>
        <v>-0.14664442957312437</v>
      </c>
      <c r="I143" s="18">
        <f t="shared" si="96"/>
        <v>3.9933933473892367</v>
      </c>
      <c r="J143" s="18">
        <f t="shared" si="96"/>
        <v>4.0985785898284686</v>
      </c>
      <c r="K143" s="18">
        <f t="shared" si="96"/>
        <v>-8.1776598304400387</v>
      </c>
      <c r="L143" s="18">
        <f t="shared" si="96"/>
        <v>5.4967909320776815</v>
      </c>
      <c r="M143" s="18">
        <f t="shared" si="96"/>
        <v>-6.7869634753312358</v>
      </c>
      <c r="N143" s="18">
        <f t="shared" si="96"/>
        <v>0.3870465183211198</v>
      </c>
      <c r="O143" s="18">
        <f t="shared" si="96"/>
        <v>-3.6891078754440807</v>
      </c>
      <c r="P143" s="18">
        <f t="shared" si="96"/>
        <v>7.4381682420326198</v>
      </c>
      <c r="Q143" s="18">
        <f t="shared" si="96"/>
        <v>-2.9744794719359549</v>
      </c>
      <c r="R143" s="18">
        <f t="shared" si="96"/>
        <v>6.703061048227819</v>
      </c>
      <c r="S143" s="18">
        <f t="shared" si="96"/>
        <v>-1.9987908569443096</v>
      </c>
      <c r="T143" s="18">
        <f t="shared" si="96"/>
        <v>3.5295576647721205</v>
      </c>
      <c r="U143" s="18">
        <f t="shared" si="97"/>
        <v>-2.0856454351908624</v>
      </c>
      <c r="V143" s="18">
        <f t="shared" si="97"/>
        <v>-2.1074028329872649</v>
      </c>
      <c r="W143" s="18">
        <f>IFERROR(('[7]EreCstN-1'!F3891-V13)/V$20*100,"")</f>
        <v>-2.7846640921880574</v>
      </c>
      <c r="X143" s="18">
        <f>IFERROR(('[7]EreCstN-1'!G3891-W13)/W$20*100,"")</f>
        <v>-1.3717103212358268</v>
      </c>
      <c r="Y143" s="18">
        <f>IFERROR(('[7]EreCstN-1'!H3891-X13)/X$20*100,"")</f>
        <v>2.2673460230354761</v>
      </c>
    </row>
    <row r="144" spans="1:25" x14ac:dyDescent="0.2">
      <c r="A144" s="10" t="s">
        <v>41</v>
      </c>
      <c r="B144" s="11"/>
      <c r="C144" s="14" t="s">
        <v>9</v>
      </c>
      <c r="D144" s="17" t="str">
        <f>IFERROR(('[7]EreCstN-1'!#REF!-C14)/C$20*100,"")</f>
        <v/>
      </c>
      <c r="E144" s="17">
        <f t="shared" si="96"/>
        <v>-2.2564364752129311</v>
      </c>
      <c r="F144" s="17">
        <f t="shared" si="96"/>
        <v>7.4501556382978533</v>
      </c>
      <c r="G144" s="17">
        <f t="shared" si="96"/>
        <v>3.5670674202459294</v>
      </c>
      <c r="H144" s="17">
        <f t="shared" si="96"/>
        <v>2.0445177118930604</v>
      </c>
      <c r="I144" s="17">
        <f t="shared" si="96"/>
        <v>-2.443334803714702</v>
      </c>
      <c r="J144" s="17">
        <f t="shared" si="96"/>
        <v>-0.38938279535145048</v>
      </c>
      <c r="K144" s="17">
        <f t="shared" si="96"/>
        <v>1.9370768808612822</v>
      </c>
      <c r="L144" s="17">
        <f t="shared" si="96"/>
        <v>2.7671105211108977</v>
      </c>
      <c r="M144" s="17">
        <f t="shared" si="96"/>
        <v>-2.5488263010501626</v>
      </c>
      <c r="N144" s="17">
        <f t="shared" si="96"/>
        <v>3.1195642160240444</v>
      </c>
      <c r="O144" s="17">
        <f t="shared" si="96"/>
        <v>0.19765822174478218</v>
      </c>
      <c r="P144" s="17">
        <f t="shared" si="96"/>
        <v>3.7754808130806063</v>
      </c>
      <c r="Q144" s="17">
        <f t="shared" si="96"/>
        <v>-1.690525235724907</v>
      </c>
      <c r="R144" s="17">
        <f t="shared" si="96"/>
        <v>8.146761320870807</v>
      </c>
      <c r="S144" s="17">
        <f t="shared" si="96"/>
        <v>-3.4586305254772407</v>
      </c>
      <c r="T144" s="17">
        <f t="shared" si="96"/>
        <v>1.1761017054446636</v>
      </c>
      <c r="U144" s="17">
        <f t="shared" si="97"/>
        <v>1.8691120763996403</v>
      </c>
      <c r="V144" s="17">
        <f t="shared" si="97"/>
        <v>1.6689825937605252</v>
      </c>
      <c r="W144" s="17">
        <f>IFERROR(('[7]EreCstN-1'!F3892-V14)/V$20*100,"")</f>
        <v>0.20181916122488816</v>
      </c>
      <c r="X144" s="17">
        <f>IFERROR(('[7]EreCstN-1'!G3892-W14)/W$20*100,"")</f>
        <v>1.0293587481262825</v>
      </c>
      <c r="Y144" s="17">
        <f>IFERROR(('[7]EreCstN-1'!H3892-X14)/X$20*100,"")</f>
        <v>2.524506386832452</v>
      </c>
    </row>
    <row r="145" spans="1:25" x14ac:dyDescent="0.2">
      <c r="A145" s="10" t="s">
        <v>43</v>
      </c>
      <c r="B145" s="11"/>
      <c r="C145" s="14" t="s">
        <v>10</v>
      </c>
      <c r="D145" s="21" t="str">
        <f>IFERROR(('[7]EreCstN-1'!#REF!-C15)/C$20*100,"")</f>
        <v/>
      </c>
      <c r="E145" s="21">
        <f t="shared" si="96"/>
        <v>-2.0483997268046865</v>
      </c>
      <c r="F145" s="21">
        <f t="shared" si="96"/>
        <v>7.0450020353655507</v>
      </c>
      <c r="G145" s="21">
        <f t="shared" si="96"/>
        <v>3.2819486045300459</v>
      </c>
      <c r="H145" s="21">
        <f t="shared" si="96"/>
        <v>1.9454096927712481</v>
      </c>
      <c r="I145" s="21">
        <f t="shared" si="96"/>
        <v>-2.2297386582473044</v>
      </c>
      <c r="J145" s="21">
        <f t="shared" si="96"/>
        <v>-0.771759815221989</v>
      </c>
      <c r="K145" s="21">
        <f t="shared" si="96"/>
        <v>1.3913252821179147</v>
      </c>
      <c r="L145" s="21">
        <f t="shared" si="96"/>
        <v>3.1565087256782967</v>
      </c>
      <c r="M145" s="21">
        <f t="shared" si="96"/>
        <v>-2.5191550864824692</v>
      </c>
      <c r="N145" s="21">
        <f t="shared" si="96"/>
        <v>2.1503207698560702</v>
      </c>
      <c r="O145" s="21">
        <f t="shared" si="96"/>
        <v>4.3431314184711099E-2</v>
      </c>
      <c r="P145" s="21">
        <f t="shared" si="96"/>
        <v>3.4174701871184445</v>
      </c>
      <c r="Q145" s="21">
        <f t="shared" si="96"/>
        <v>-2.0068333907581009</v>
      </c>
      <c r="R145" s="21">
        <f t="shared" si="96"/>
        <v>7.6103341643384326</v>
      </c>
      <c r="S145" s="21">
        <f t="shared" si="96"/>
        <v>-2.8112826103608679</v>
      </c>
      <c r="T145" s="21">
        <f t="shared" si="96"/>
        <v>0.86163877376069664</v>
      </c>
      <c r="U145" s="21">
        <f t="shared" si="97"/>
        <v>1.3903672681831287</v>
      </c>
      <c r="V145" s="21">
        <f t="shared" si="97"/>
        <v>1.6451820116088971</v>
      </c>
      <c r="W145" s="21">
        <f>IFERROR(('[7]EreCstN-1'!F3893-V15)/V$20*100,"")</f>
        <v>-0.52003293688711183</v>
      </c>
      <c r="X145" s="21">
        <f>IFERROR(('[7]EreCstN-1'!G3893-W15)/W$20*100,"")</f>
        <v>1.1097286938325215</v>
      </c>
      <c r="Y145" s="21">
        <f>IFERROR(('[7]EreCstN-1'!H3893-X15)/X$20*100,"")</f>
        <v>2.2953466275673566</v>
      </c>
    </row>
    <row r="146" spans="1:25" x14ac:dyDescent="0.2">
      <c r="A146" s="10" t="s">
        <v>44</v>
      </c>
      <c r="B146" s="11"/>
      <c r="C146" s="14" t="s">
        <v>11</v>
      </c>
      <c r="D146" s="21" t="str">
        <f>IFERROR(('[7]EreCstN-1'!#REF!-C16)/C$20*100,"")</f>
        <v/>
      </c>
      <c r="E146" s="21">
        <f t="shared" si="96"/>
        <v>-0.20803674840824404</v>
      </c>
      <c r="F146" s="21">
        <f t="shared" si="96"/>
        <v>0.40515360293229891</v>
      </c>
      <c r="G146" s="21">
        <f t="shared" si="96"/>
        <v>0.28511881571588532</v>
      </c>
      <c r="H146" s="21">
        <f t="shared" si="96"/>
        <v>9.9108019121812996E-2</v>
      </c>
      <c r="I146" s="21">
        <f t="shared" si="96"/>
        <v>-0.21359614546739952</v>
      </c>
      <c r="J146" s="21">
        <f t="shared" si="96"/>
        <v>0.38237701987053641</v>
      </c>
      <c r="K146" s="21">
        <f t="shared" si="96"/>
        <v>0.54575159874336965</v>
      </c>
      <c r="L146" s="21">
        <f t="shared" si="96"/>
        <v>-0.38939820456739715</v>
      </c>
      <c r="M146" s="21">
        <f t="shared" si="96"/>
        <v>-2.9671214567690889E-2</v>
      </c>
      <c r="N146" s="21">
        <f t="shared" si="96"/>
        <v>0.96924344616796765</v>
      </c>
      <c r="O146" s="21">
        <f t="shared" si="96"/>
        <v>0.15422690756007246</v>
      </c>
      <c r="P146" s="21">
        <f t="shared" si="96"/>
        <v>0.35801062596216454</v>
      </c>
      <c r="Q146" s="21">
        <f t="shared" si="96"/>
        <v>0.3163081550331926</v>
      </c>
      <c r="R146" s="21">
        <f t="shared" si="96"/>
        <v>0.5364271565323766</v>
      </c>
      <c r="S146" s="21">
        <f t="shared" si="96"/>
        <v>-0.64734791511637257</v>
      </c>
      <c r="T146" s="21">
        <f t="shared" si="96"/>
        <v>0.31446293168396589</v>
      </c>
      <c r="U146" s="21">
        <f t="shared" si="97"/>
        <v>0.47874480821651266</v>
      </c>
      <c r="V146" s="21">
        <f t="shared" si="97"/>
        <v>2.3800582151626015E-2</v>
      </c>
      <c r="W146" s="21">
        <f>IFERROR(('[7]EreCstN-1'!F3894-V16)/V$20*100,"")</f>
        <v>0.72185209811200013</v>
      </c>
      <c r="X146" s="21">
        <f>IFERROR(('[7]EreCstN-1'!G3894-W16)/W$20*100,"")</f>
        <v>-8.0369945706239038E-2</v>
      </c>
      <c r="Y146" s="21">
        <f>IFERROR(('[7]EreCstN-1'!H3894-X16)/X$20*100,"")</f>
        <v>0.22915975926509541</v>
      </c>
    </row>
    <row r="147" spans="1:25" x14ac:dyDescent="0.2">
      <c r="A147" s="10" t="s">
        <v>45</v>
      </c>
      <c r="B147" s="11"/>
      <c r="C147" s="14" t="s">
        <v>12</v>
      </c>
      <c r="D147" s="17" t="str">
        <f>IFERROR(('[7]EreCstN-1'!#REF!-C17)/C$20*100,"")</f>
        <v/>
      </c>
      <c r="E147" s="17">
        <f t="shared" si="96"/>
        <v>-15.335936779910424</v>
      </c>
      <c r="F147" s="17">
        <f t="shared" si="96"/>
        <v>7.7732484234285426</v>
      </c>
      <c r="G147" s="17">
        <f t="shared" si="96"/>
        <v>5.0533085214313704</v>
      </c>
      <c r="H147" s="17">
        <f t="shared" si="96"/>
        <v>2.1911621414661848</v>
      </c>
      <c r="I147" s="17">
        <f t="shared" si="96"/>
        <v>-6.4367281511039387</v>
      </c>
      <c r="J147" s="17">
        <f t="shared" si="96"/>
        <v>-4.4879613851799194</v>
      </c>
      <c r="K147" s="17">
        <f t="shared" si="96"/>
        <v>10.114736711301321</v>
      </c>
      <c r="L147" s="17">
        <f t="shared" si="96"/>
        <v>-2.7296804109667838</v>
      </c>
      <c r="M147" s="17">
        <f t="shared" si="96"/>
        <v>4.2381371742810723</v>
      </c>
      <c r="N147" s="17">
        <f t="shared" si="96"/>
        <v>2.7325176977029249</v>
      </c>
      <c r="O147" s="17">
        <f t="shared" si="96"/>
        <v>3.8867660971888629</v>
      </c>
      <c r="P147" s="17">
        <f t="shared" si="96"/>
        <v>-3.6626874289520135</v>
      </c>
      <c r="Q147" s="17">
        <f t="shared" si="96"/>
        <v>1.2839542362110479</v>
      </c>
      <c r="R147" s="17">
        <f t="shared" si="96"/>
        <v>1.4437002726429882</v>
      </c>
      <c r="S147" s="17">
        <f t="shared" si="96"/>
        <v>-1.4598396685329316</v>
      </c>
      <c r="T147" s="17">
        <f t="shared" si="96"/>
        <v>-2.3534559593274569</v>
      </c>
      <c r="U147" s="17">
        <f t="shared" si="97"/>
        <v>3.9547575115905031</v>
      </c>
      <c r="V147" s="17">
        <f t="shared" si="97"/>
        <v>3.7763854267477899</v>
      </c>
      <c r="W147" s="17">
        <f>IFERROR(('[7]EreCstN-1'!F3895-V17)/V$20*100,"")</f>
        <v>2.9864832534129455</v>
      </c>
      <c r="X147" s="17">
        <f>IFERROR(('[7]EreCstN-1'!G3895-W17)/W$20*100,"")</f>
        <v>2.4010690693621091</v>
      </c>
      <c r="Y147" s="17">
        <f>IFERROR(('[7]EreCstN-1'!H3895-X17)/X$20*100,"")</f>
        <v>0.25716036379697571</v>
      </c>
    </row>
    <row r="148" spans="1:25" x14ac:dyDescent="0.2">
      <c r="A148" s="10" t="s">
        <v>46</v>
      </c>
      <c r="B148" s="11"/>
      <c r="C148" s="14" t="s">
        <v>10</v>
      </c>
      <c r="D148" s="21" t="str">
        <f>IFERROR(('[7]EreCstN-1'!#REF!-C18)/C$20*100,"")</f>
        <v/>
      </c>
      <c r="E148" s="21">
        <f t="shared" si="96"/>
        <v>-14.522003688764004</v>
      </c>
      <c r="F148" s="21">
        <f t="shared" si="96"/>
        <v>7.4885493337071711</v>
      </c>
      <c r="G148" s="21">
        <f t="shared" si="96"/>
        <v>4.7335030323764729</v>
      </c>
      <c r="H148" s="21">
        <f t="shared" si="96"/>
        <v>1.8634273713028706</v>
      </c>
      <c r="I148" s="21">
        <f t="shared" si="96"/>
        <v>-6.1821547945392616</v>
      </c>
      <c r="J148" s="21">
        <f t="shared" si="96"/>
        <v>-4.1150566658584617</v>
      </c>
      <c r="K148" s="21">
        <f t="shared" si="96"/>
        <v>9.3463559845731439</v>
      </c>
      <c r="L148" s="21">
        <f t="shared" si="96"/>
        <v>-2.356494998490148</v>
      </c>
      <c r="M148" s="21">
        <f t="shared" si="96"/>
        <v>3.9314306161259576</v>
      </c>
      <c r="N148" s="21">
        <f t="shared" si="96"/>
        <v>1.8308669359155525</v>
      </c>
      <c r="O148" s="21">
        <f t="shared" si="96"/>
        <v>3.5117314308795278</v>
      </c>
      <c r="P148" s="21">
        <f t="shared" si="96"/>
        <v>-3.572057749552509</v>
      </c>
      <c r="Q148" s="21">
        <f t="shared" si="96"/>
        <v>0.9954343538881647</v>
      </c>
      <c r="R148" s="21">
        <f t="shared" si="96"/>
        <v>1.4809974046548415</v>
      </c>
      <c r="S148" s="21">
        <f t="shared" si="96"/>
        <v>-0.66622280014447111</v>
      </c>
      <c r="T148" s="21">
        <f t="shared" si="96"/>
        <v>-2.331306928081069</v>
      </c>
      <c r="U148" s="21">
        <f t="shared" si="97"/>
        <v>3.2049764741503424</v>
      </c>
      <c r="V148" s="21">
        <f t="shared" si="97"/>
        <v>3.2601910018134395</v>
      </c>
      <c r="W148" s="21">
        <f>IFERROR(('[7]EreCstN-1'!F3896-V18)/V$20*100,"")</f>
        <v>2.2722635890345408</v>
      </c>
      <c r="X148" s="21">
        <f>IFERROR(('[7]EreCstN-1'!G3896-W18)/W$20*100,"")</f>
        <v>0.18649080150385317</v>
      </c>
      <c r="Y148" s="21">
        <f>IFERROR(('[7]EreCstN-1'!H3896-X18)/X$20*100,"")</f>
        <v>6.9122831271168864E-3</v>
      </c>
    </row>
    <row r="149" spans="1:25" x14ac:dyDescent="0.2">
      <c r="A149" s="10" t="s">
        <v>47</v>
      </c>
      <c r="B149" s="11"/>
      <c r="C149" s="14" t="s">
        <v>11</v>
      </c>
      <c r="D149" s="21" t="str">
        <f>IFERROR(('[7]EreCstN-1'!#REF!-C19)/C$20*100,"")</f>
        <v/>
      </c>
      <c r="E149" s="21">
        <f t="shared" si="96"/>
        <v>-0.81393309114643186</v>
      </c>
      <c r="F149" s="21">
        <f t="shared" si="96"/>
        <v>0.28469908972136926</v>
      </c>
      <c r="G149" s="21">
        <f t="shared" si="96"/>
        <v>0.31980548905490125</v>
      </c>
      <c r="H149" s="21">
        <f t="shared" si="96"/>
        <v>0.32773477016331926</v>
      </c>
      <c r="I149" s="21">
        <f t="shared" si="96"/>
        <v>-0.25457335656468361</v>
      </c>
      <c r="J149" s="21">
        <f t="shared" si="96"/>
        <v>-0.3729047193214553</v>
      </c>
      <c r="K149" s="21">
        <f t="shared" si="96"/>
        <v>0.76838072672817548</v>
      </c>
      <c r="L149" s="21">
        <f t="shared" si="96"/>
        <v>-0.37318541247663717</v>
      </c>
      <c r="M149" s="21">
        <f t="shared" si="96"/>
        <v>0.30670655815511788</v>
      </c>
      <c r="N149" s="21">
        <f t="shared" si="96"/>
        <v>0.9016507617873688</v>
      </c>
      <c r="O149" s="21">
        <f t="shared" si="96"/>
        <v>0.37503466630934096</v>
      </c>
      <c r="P149" s="21">
        <f t="shared" si="96"/>
        <v>-9.0629679399510291E-2</v>
      </c>
      <c r="Q149" s="21">
        <f t="shared" si="96"/>
        <v>0.28851988232288578</v>
      </c>
      <c r="R149" s="21">
        <f t="shared" si="96"/>
        <v>-3.7297132011849726E-2</v>
      </c>
      <c r="S149" s="21">
        <f t="shared" si="96"/>
        <v>-0.79361686838846468</v>
      </c>
      <c r="T149" s="21">
        <f t="shared" si="96"/>
        <v>-2.2149031246391976E-2</v>
      </c>
      <c r="U149" s="21">
        <f t="shared" si="97"/>
        <v>0.74978103744015889</v>
      </c>
      <c r="V149" s="21">
        <f t="shared" si="97"/>
        <v>0.51619442493435796</v>
      </c>
      <c r="W149" s="21">
        <f>IFERROR(('[7]EreCstN-1'!F3897-V19)/V$20*100,"")</f>
        <v>0.71421966437840434</v>
      </c>
      <c r="X149" s="21">
        <f>IFERROR(('[7]EreCstN-1'!G3897-W19)/W$20*100,"")</f>
        <v>2.214578267858256</v>
      </c>
      <c r="Y149" s="21">
        <f>IFERROR(('[7]EreCstN-1'!H3897-X19)/X$20*100,"")</f>
        <v>0.25024808066985882</v>
      </c>
    </row>
    <row r="150" spans="1:25" x14ac:dyDescent="0.2">
      <c r="A150" s="12" t="s">
        <v>22</v>
      </c>
      <c r="B150" s="12"/>
      <c r="C150" s="9" t="s">
        <v>13</v>
      </c>
      <c r="D150" s="19" t="str">
        <f>IFERROR(('[7]EreCstN-1'!#REF!-C20)/C$20*100,"")</f>
        <v/>
      </c>
      <c r="E150" s="19">
        <f t="shared" si="96"/>
        <v>-22.445727063966721</v>
      </c>
      <c r="F150" s="19">
        <f t="shared" si="96"/>
        <v>16.815021265638507</v>
      </c>
      <c r="G150" s="19">
        <f t="shared" si="96"/>
        <v>1.1002781495512088</v>
      </c>
      <c r="H150" s="19">
        <f t="shared" si="96"/>
        <v>4.785971647979907</v>
      </c>
      <c r="I150" s="19">
        <f t="shared" si="96"/>
        <v>3.6539360398382335</v>
      </c>
      <c r="J150" s="19">
        <f t="shared" si="96"/>
        <v>-0.28593104686320225</v>
      </c>
      <c r="K150" s="19">
        <f t="shared" si="96"/>
        <v>1.1718915278342019</v>
      </c>
      <c r="L150" s="19">
        <f t="shared" si="96"/>
        <v>6.5597711031735857</v>
      </c>
      <c r="M150" s="19">
        <f t="shared" si="96"/>
        <v>2.6665049322706835</v>
      </c>
      <c r="N150" s="19">
        <f t="shared" si="96"/>
        <v>2.5598264788271168</v>
      </c>
      <c r="O150" s="19">
        <f t="shared" si="96"/>
        <v>4.5245751444073399</v>
      </c>
      <c r="P150" s="19">
        <f t="shared" si="96"/>
        <v>2.4479510686289601</v>
      </c>
      <c r="Q150" s="19">
        <f t="shared" si="96"/>
        <v>5.6053631025068062</v>
      </c>
      <c r="R150" s="19">
        <f t="shared" si="96"/>
        <v>8.0850416771905191</v>
      </c>
      <c r="S150" s="19">
        <f t="shared" si="96"/>
        <v>-1.7128011570093935</v>
      </c>
      <c r="T150" s="19">
        <f t="shared" ref="T150" si="98">IFERROR((T41-S41)/S$41*100,"")</f>
        <v>3.2560000266440801</v>
      </c>
      <c r="U150" s="19">
        <f t="shared" si="97"/>
        <v>0.96452574703067584</v>
      </c>
      <c r="V150" s="19">
        <f t="shared" si="97"/>
        <v>6.1340893547268172</v>
      </c>
      <c r="W150" s="19">
        <f>IFERROR(('[7]EreCstN-1'!F3898-V20)/V$20*100,"")</f>
        <v>5.3065963308542603</v>
      </c>
      <c r="X150" s="19">
        <f>IFERROR(('[7]EreCstN-1'!G3898-W20)/W$20*100,"")</f>
        <v>4.7889916214670434</v>
      </c>
      <c r="Y150" s="19">
        <f>IFERROR(('[7]EreCstN-1'!H3898-X20)/X$20*100,"")</f>
        <v>3.7614535945629619</v>
      </c>
    </row>
    <row r="151" spans="1:25" x14ac:dyDescent="0.2">
      <c r="A151" s="10"/>
      <c r="B151" s="11"/>
      <c r="C151" s="14" t="s">
        <v>25</v>
      </c>
      <c r="D151" s="3"/>
      <c r="E151" s="3"/>
      <c r="F151" s="3"/>
      <c r="G151" s="3"/>
      <c r="H151" s="3"/>
      <c r="I151" s="3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 t="str">
        <f t="shared" ref="W151:Y151" si="99">+IFERROR((W129/V129-1)*100,"")</f>
        <v/>
      </c>
      <c r="X151" s="16" t="str">
        <f t="shared" si="99"/>
        <v/>
      </c>
      <c r="Y151" s="16" t="str">
        <f t="shared" si="99"/>
        <v/>
      </c>
    </row>
  </sheetData>
  <mergeCells count="7">
    <mergeCell ref="A110:C110"/>
    <mergeCell ref="A132:C132"/>
    <mergeCell ref="A2:C2"/>
    <mergeCell ref="A23:C23"/>
    <mergeCell ref="A44:C44"/>
    <mergeCell ref="A66:C66"/>
    <mergeCell ref="A88:C88"/>
  </mergeCells>
  <pageMargins left="0.7" right="0.7" top="0.75" bottom="0.75" header="0.3" footer="0.3"/>
  <pageSetup paperSize="1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7"/>
  <sheetViews>
    <sheetView tabSelected="1" zoomScaleNormal="100" workbookViewId="0">
      <pane xSplit="3" ySplit="4" topLeftCell="V20" activePane="bottomRight" state="frozen"/>
      <selection pane="topRight" activeCell="D1" sqref="D1"/>
      <selection pane="bottomLeft" activeCell="A5" sqref="A5"/>
      <selection pane="bottomRight" activeCell="AA13" sqref="AA13"/>
    </sheetView>
  </sheetViews>
  <sheetFormatPr defaultColWidth="8.85546875" defaultRowHeight="12.75" x14ac:dyDescent="0.2"/>
  <cols>
    <col min="1" max="1" width="8.140625" customWidth="1"/>
    <col min="3" max="3" width="42.42578125" bestFit="1" customWidth="1"/>
    <col min="4" max="21" width="0" hidden="1" customWidth="1"/>
    <col min="27" max="27" width="9.5703125" bestFit="1" customWidth="1"/>
  </cols>
  <sheetData>
    <row r="2" spans="1:25" ht="26.25" customHeight="1" x14ac:dyDescent="0.2">
      <c r="A2" s="132" t="s">
        <v>52</v>
      </c>
      <c r="B2" s="132"/>
      <c r="C2" s="132"/>
    </row>
    <row r="4" spans="1:25" x14ac:dyDescent="0.2">
      <c r="A4" s="5" t="s">
        <v>0</v>
      </c>
      <c r="B4" s="6" t="s">
        <v>1</v>
      </c>
      <c r="C4" s="13" t="s">
        <v>2</v>
      </c>
      <c r="D4" s="1">
        <v>1997</v>
      </c>
      <c r="E4" s="1">
        <f>+D4+1</f>
        <v>1998</v>
      </c>
      <c r="F4" s="1">
        <f>+E4+1</f>
        <v>1999</v>
      </c>
      <c r="G4" s="1">
        <f t="shared" ref="G4:Y4" si="0">+F4+1</f>
        <v>2000</v>
      </c>
      <c r="H4" s="1">
        <f t="shared" si="0"/>
        <v>2001</v>
      </c>
      <c r="I4" s="1">
        <f t="shared" si="0"/>
        <v>2002</v>
      </c>
      <c r="J4" s="1">
        <f t="shared" si="0"/>
        <v>2003</v>
      </c>
      <c r="K4" s="1">
        <f t="shared" si="0"/>
        <v>2004</v>
      </c>
      <c r="L4" s="1">
        <f t="shared" si="0"/>
        <v>2005</v>
      </c>
      <c r="M4" s="1">
        <f t="shared" si="0"/>
        <v>2006</v>
      </c>
      <c r="N4" s="1">
        <f t="shared" si="0"/>
        <v>2007</v>
      </c>
      <c r="O4" s="1">
        <f t="shared" si="0"/>
        <v>2008</v>
      </c>
      <c r="P4" s="1">
        <f t="shared" si="0"/>
        <v>2009</v>
      </c>
      <c r="Q4" s="1">
        <f t="shared" si="0"/>
        <v>2010</v>
      </c>
      <c r="R4" s="1">
        <f t="shared" si="0"/>
        <v>2011</v>
      </c>
      <c r="S4" s="1">
        <f t="shared" si="0"/>
        <v>2012</v>
      </c>
      <c r="T4" s="1">
        <f t="shared" si="0"/>
        <v>2013</v>
      </c>
      <c r="U4" s="1">
        <f t="shared" si="0"/>
        <v>2014</v>
      </c>
      <c r="V4" s="1">
        <f t="shared" si="0"/>
        <v>2015</v>
      </c>
      <c r="W4" s="1">
        <f t="shared" si="0"/>
        <v>2016</v>
      </c>
      <c r="X4" s="1">
        <f t="shared" si="0"/>
        <v>2017</v>
      </c>
      <c r="Y4" s="1">
        <f t="shared" si="0"/>
        <v>2018</v>
      </c>
    </row>
    <row r="5" spans="1:25" x14ac:dyDescent="0.2">
      <c r="A5" s="10" t="s">
        <v>55</v>
      </c>
      <c r="B5" s="11"/>
      <c r="C5" s="14" t="s">
        <v>53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>
        <f>+[5]CbCrt!D933</f>
        <v>108654</v>
      </c>
      <c r="W5" s="3">
        <f>+[5]CbCrt!E933</f>
        <v>117635</v>
      </c>
      <c r="X5" s="3">
        <f>+[5]CbCrt!F933</f>
        <v>121933</v>
      </c>
      <c r="Y5" s="3">
        <f>+[5]CbCrt!G933</f>
        <v>122792</v>
      </c>
    </row>
    <row r="6" spans="1:25" x14ac:dyDescent="0.2">
      <c r="A6" s="10" t="s">
        <v>58</v>
      </c>
      <c r="B6" s="11"/>
      <c r="C6" s="14" t="s">
        <v>57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66">
        <f>+[5]CbCrt!D1046</f>
        <v>55660</v>
      </c>
      <c r="W6" s="66">
        <f>+[5]CbCrt!E1046</f>
        <v>52342</v>
      </c>
      <c r="X6" s="3">
        <f>+[5]CbCrt!F1046</f>
        <v>64509</v>
      </c>
      <c r="Y6" s="3">
        <f>+[5]CbCrt!G1046</f>
        <v>57741</v>
      </c>
    </row>
    <row r="7" spans="1:25" x14ac:dyDescent="0.2">
      <c r="A7" s="10" t="s">
        <v>56</v>
      </c>
      <c r="B7" s="11"/>
      <c r="C7" s="14" t="s">
        <v>54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>
        <f>+[5]CbCrt!D1003</f>
        <v>516989</v>
      </c>
      <c r="W7" s="3">
        <f>+[5]CbCrt!E1003</f>
        <v>567861</v>
      </c>
      <c r="X7" s="3">
        <f>+[5]CbCrt!F1003</f>
        <v>667111</v>
      </c>
      <c r="Y7" s="3">
        <f>+[5]CbCrt!G1003</f>
        <v>682705</v>
      </c>
    </row>
    <row r="8" spans="1:25" x14ac:dyDescent="0.2">
      <c r="A8" s="12" t="s">
        <v>22</v>
      </c>
      <c r="B8" s="12"/>
      <c r="C8" s="9" t="s">
        <v>13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f>SUM(V5:V7)</f>
        <v>681303</v>
      </c>
      <c r="W8" s="4">
        <f>SUM(W5:W7)</f>
        <v>737838</v>
      </c>
      <c r="X8" s="4">
        <f>SUM(X5:X7)</f>
        <v>853553</v>
      </c>
      <c r="Y8" s="4">
        <f>SUM(Y5:Y7)</f>
        <v>863238</v>
      </c>
    </row>
    <row r="9" spans="1:25" s="57" customFormat="1" x14ac:dyDescent="0.2">
      <c r="V9" s="125">
        <f>+V8-'Tab1'!V9</f>
        <v>0</v>
      </c>
      <c r="W9" s="125">
        <f>+W8-'Tab1'!W9</f>
        <v>0</v>
      </c>
      <c r="X9" s="125">
        <f>+X8-'Tab1'!X9</f>
        <v>0</v>
      </c>
      <c r="Y9" s="125">
        <f>+Y8-'Tab1'!Y9</f>
        <v>0</v>
      </c>
    </row>
    <row r="11" spans="1:25" ht="26.25" customHeight="1" x14ac:dyDescent="0.2">
      <c r="A11" s="132" t="s">
        <v>59</v>
      </c>
      <c r="B11" s="132"/>
      <c r="C11" s="132"/>
    </row>
    <row r="13" spans="1:25" x14ac:dyDescent="0.2">
      <c r="A13" s="5" t="s">
        <v>0</v>
      </c>
      <c r="B13" s="6" t="s">
        <v>1</v>
      </c>
      <c r="C13" s="13" t="s">
        <v>2</v>
      </c>
      <c r="D13" s="1">
        <v>1997</v>
      </c>
      <c r="E13" s="1">
        <f>+D13+1</f>
        <v>1998</v>
      </c>
      <c r="F13" s="1">
        <f>+E13+1</f>
        <v>1999</v>
      </c>
      <c r="G13" s="1">
        <f t="shared" ref="G13:Y13" si="1">+F13+1</f>
        <v>2000</v>
      </c>
      <c r="H13" s="1">
        <f t="shared" si="1"/>
        <v>2001</v>
      </c>
      <c r="I13" s="1">
        <f t="shared" si="1"/>
        <v>2002</v>
      </c>
      <c r="J13" s="1">
        <f t="shared" si="1"/>
        <v>2003</v>
      </c>
      <c r="K13" s="1">
        <f t="shared" si="1"/>
        <v>2004</v>
      </c>
      <c r="L13" s="1">
        <f t="shared" si="1"/>
        <v>2005</v>
      </c>
      <c r="M13" s="1">
        <f t="shared" si="1"/>
        <v>2006</v>
      </c>
      <c r="N13" s="1">
        <f t="shared" si="1"/>
        <v>2007</v>
      </c>
      <c r="O13" s="1">
        <f t="shared" si="1"/>
        <v>2008</v>
      </c>
      <c r="P13" s="1">
        <f t="shared" si="1"/>
        <v>2009</v>
      </c>
      <c r="Q13" s="1">
        <f t="shared" si="1"/>
        <v>2010</v>
      </c>
      <c r="R13" s="1">
        <f t="shared" si="1"/>
        <v>2011</v>
      </c>
      <c r="S13" s="1">
        <f t="shared" si="1"/>
        <v>2012</v>
      </c>
      <c r="T13" s="1">
        <f t="shared" si="1"/>
        <v>2013</v>
      </c>
      <c r="U13" s="1">
        <f t="shared" si="1"/>
        <v>2014</v>
      </c>
      <c r="V13" s="1">
        <f t="shared" si="1"/>
        <v>2015</v>
      </c>
      <c r="W13" s="1">
        <f t="shared" si="1"/>
        <v>2016</v>
      </c>
      <c r="X13" s="1">
        <f t="shared" si="1"/>
        <v>2017</v>
      </c>
      <c r="Y13" s="1">
        <f t="shared" si="1"/>
        <v>2018</v>
      </c>
    </row>
    <row r="14" spans="1:25" x14ac:dyDescent="0.2">
      <c r="A14" s="10" t="s">
        <v>55</v>
      </c>
      <c r="B14" s="11"/>
      <c r="C14" s="14" t="s">
        <v>53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>
        <f>+[5]CbVolChain2015!D933</f>
        <v>108654</v>
      </c>
      <c r="W14" s="3">
        <f>+[5]CbVolChain2015!E933</f>
        <v>114121.99999999999</v>
      </c>
      <c r="X14" s="3">
        <f>+[5]CbVolChain2015!F933</f>
        <v>115254.14922429548</v>
      </c>
      <c r="Y14" s="66"/>
    </row>
    <row r="15" spans="1:25" x14ac:dyDescent="0.2">
      <c r="A15" s="10" t="s">
        <v>58</v>
      </c>
      <c r="B15" s="11"/>
      <c r="C15" s="14" t="s">
        <v>57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>
        <f>+[5]CbVolChain2015!D1046</f>
        <v>55660</v>
      </c>
      <c r="W15" s="3">
        <f>+[5]CbVolChain2015!E1046</f>
        <v>51329</v>
      </c>
      <c r="X15" s="3">
        <f>+[5]CbVolChain2015!F1046</f>
        <v>50191.450040120748</v>
      </c>
      <c r="Y15" s="3"/>
    </row>
    <row r="16" spans="1:25" x14ac:dyDescent="0.2">
      <c r="A16" s="10" t="s">
        <v>56</v>
      </c>
      <c r="B16" s="11"/>
      <c r="C16" s="14" t="s">
        <v>54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>
        <f>+[5]CbVolChain2015!D1003</f>
        <v>516989</v>
      </c>
      <c r="W16" s="3">
        <f>+'[5]CbCstN-1'!E1003</f>
        <v>552006</v>
      </c>
      <c r="X16" s="3">
        <f>+'[5]CbCstN-1'!F1003</f>
        <v>603189</v>
      </c>
      <c r="Y16" s="3"/>
    </row>
    <row r="17" spans="1:27" x14ac:dyDescent="0.2">
      <c r="A17" s="12" t="s">
        <v>22</v>
      </c>
      <c r="B17" s="12"/>
      <c r="C17" s="9" t="s">
        <v>13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f>+[5]CbVolChain2015!D900</f>
        <v>681303</v>
      </c>
      <c r="W17" s="4">
        <f>+[5]CbVolChain2015!E900</f>
        <v>717457</v>
      </c>
      <c r="X17" s="4">
        <f>+[5]CbVolChain2015!F900</f>
        <v>751815.95561762876</v>
      </c>
      <c r="Y17" s="4"/>
      <c r="AA17" s="130"/>
    </row>
    <row r="18" spans="1:27" x14ac:dyDescent="0.2">
      <c r="A18" s="10"/>
      <c r="B18" s="11"/>
      <c r="C18" s="14" t="s">
        <v>25</v>
      </c>
      <c r="D18" s="3"/>
      <c r="E18" s="3"/>
      <c r="F18" s="3"/>
      <c r="G18" s="3"/>
      <c r="H18" s="3"/>
      <c r="I18" s="3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>
        <f>+V17-SUM(V14:V16)</f>
        <v>0</v>
      </c>
      <c r="W18" s="16">
        <f>+W17-SUM(W14:W16)</f>
        <v>0</v>
      </c>
      <c r="X18" s="16">
        <f>+X17-SUM(X14:X16)</f>
        <v>-16818.643646787503</v>
      </c>
      <c r="Y18" s="16"/>
    </row>
    <row r="19" spans="1:27" x14ac:dyDescent="0.2">
      <c r="V19" s="22"/>
      <c r="X19" s="57"/>
      <c r="Y19" s="57"/>
      <c r="Z19" s="22"/>
      <c r="AA19" s="22"/>
    </row>
    <row r="20" spans="1:27" ht="26.25" customHeight="1" x14ac:dyDescent="0.2">
      <c r="A20" s="132" t="s">
        <v>60</v>
      </c>
      <c r="B20" s="132"/>
      <c r="C20" s="132"/>
      <c r="AA20" s="129"/>
    </row>
    <row r="22" spans="1:27" x14ac:dyDescent="0.2">
      <c r="A22" s="5" t="s">
        <v>0</v>
      </c>
      <c r="B22" s="6" t="s">
        <v>1</v>
      </c>
      <c r="C22" s="13" t="s">
        <v>2</v>
      </c>
      <c r="D22" s="1">
        <v>1997</v>
      </c>
      <c r="E22" s="1">
        <f>+D22+1</f>
        <v>1998</v>
      </c>
      <c r="F22" s="1">
        <f>+E22+1</f>
        <v>1999</v>
      </c>
      <c r="G22" s="1">
        <f t="shared" ref="G22:Y22" si="2">+F22+1</f>
        <v>2000</v>
      </c>
      <c r="H22" s="1">
        <f t="shared" si="2"/>
        <v>2001</v>
      </c>
      <c r="I22" s="1">
        <f t="shared" si="2"/>
        <v>2002</v>
      </c>
      <c r="J22" s="1">
        <f t="shared" si="2"/>
        <v>2003</v>
      </c>
      <c r="K22" s="1">
        <f t="shared" si="2"/>
        <v>2004</v>
      </c>
      <c r="L22" s="1">
        <f t="shared" si="2"/>
        <v>2005</v>
      </c>
      <c r="M22" s="1">
        <f t="shared" si="2"/>
        <v>2006</v>
      </c>
      <c r="N22" s="1">
        <f t="shared" si="2"/>
        <v>2007</v>
      </c>
      <c r="O22" s="1">
        <f t="shared" si="2"/>
        <v>2008</v>
      </c>
      <c r="P22" s="1">
        <f t="shared" si="2"/>
        <v>2009</v>
      </c>
      <c r="Q22" s="1">
        <f t="shared" si="2"/>
        <v>2010</v>
      </c>
      <c r="R22" s="1">
        <f t="shared" si="2"/>
        <v>2011</v>
      </c>
      <c r="S22" s="1">
        <f t="shared" si="2"/>
        <v>2012</v>
      </c>
      <c r="T22" s="1">
        <f t="shared" si="2"/>
        <v>2013</v>
      </c>
      <c r="U22" s="1">
        <f t="shared" si="2"/>
        <v>2014</v>
      </c>
      <c r="V22" s="1">
        <f t="shared" si="2"/>
        <v>2015</v>
      </c>
      <c r="W22" s="1">
        <f t="shared" si="2"/>
        <v>2016</v>
      </c>
      <c r="X22" s="1">
        <f t="shared" si="2"/>
        <v>2017</v>
      </c>
      <c r="Y22" s="1">
        <f t="shared" si="2"/>
        <v>2018</v>
      </c>
    </row>
    <row r="23" spans="1:27" x14ac:dyDescent="0.2">
      <c r="A23" s="10" t="s">
        <v>55</v>
      </c>
      <c r="B23" s="11"/>
      <c r="C23" s="14" t="s">
        <v>53</v>
      </c>
      <c r="D23" s="3"/>
      <c r="E23" s="17" t="str">
        <f t="shared" ref="E23:V26" si="3">IFERROR((E14/D14-1)*100,"")</f>
        <v/>
      </c>
      <c r="F23" s="17" t="str">
        <f t="shared" si="3"/>
        <v/>
      </c>
      <c r="G23" s="17" t="str">
        <f t="shared" si="3"/>
        <v/>
      </c>
      <c r="H23" s="17" t="str">
        <f t="shared" si="3"/>
        <v/>
      </c>
      <c r="I23" s="17" t="str">
        <f t="shared" si="3"/>
        <v/>
      </c>
      <c r="J23" s="17" t="str">
        <f t="shared" si="3"/>
        <v/>
      </c>
      <c r="K23" s="17" t="str">
        <f t="shared" si="3"/>
        <v/>
      </c>
      <c r="L23" s="17" t="str">
        <f t="shared" si="3"/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 t="str">
        <f t="shared" si="3"/>
        <v/>
      </c>
      <c r="Q23" s="17" t="str">
        <f t="shared" si="3"/>
        <v/>
      </c>
      <c r="R23" s="17" t="str">
        <f t="shared" si="3"/>
        <v/>
      </c>
      <c r="S23" s="17" t="str">
        <f t="shared" si="3"/>
        <v/>
      </c>
      <c r="T23" s="17" t="str">
        <f t="shared" si="3"/>
        <v/>
      </c>
      <c r="U23" s="17" t="str">
        <f t="shared" si="3"/>
        <v/>
      </c>
      <c r="V23" s="17" t="str">
        <f t="shared" si="3"/>
        <v/>
      </c>
      <c r="W23" s="17">
        <f>IFERROR((W14/V14-1)*100,"")</f>
        <v>5.0324884495738686</v>
      </c>
      <c r="X23" s="17">
        <f>IFERROR((X14/W14-1)*100,"")</f>
        <v>0.99205168529774568</v>
      </c>
      <c r="Y23" s="17"/>
    </row>
    <row r="24" spans="1:27" x14ac:dyDescent="0.2">
      <c r="A24" s="10" t="s">
        <v>58</v>
      </c>
      <c r="B24" s="11"/>
      <c r="C24" s="14" t="s">
        <v>57</v>
      </c>
      <c r="D24" s="3"/>
      <c r="E24" s="17" t="str">
        <f t="shared" si="3"/>
        <v/>
      </c>
      <c r="F24" s="17" t="str">
        <f t="shared" si="3"/>
        <v/>
      </c>
      <c r="G24" s="17" t="str">
        <f t="shared" si="3"/>
        <v/>
      </c>
      <c r="H24" s="17" t="str">
        <f t="shared" si="3"/>
        <v/>
      </c>
      <c r="I24" s="17" t="str">
        <f t="shared" si="3"/>
        <v/>
      </c>
      <c r="J24" s="17" t="str">
        <f t="shared" si="3"/>
        <v/>
      </c>
      <c r="K24" s="17" t="str">
        <f t="shared" si="3"/>
        <v/>
      </c>
      <c r="L24" s="17" t="str">
        <f t="shared" si="3"/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 t="str">
        <f t="shared" si="3"/>
        <v/>
      </c>
      <c r="Q24" s="17" t="str">
        <f t="shared" si="3"/>
        <v/>
      </c>
      <c r="R24" s="17" t="str">
        <f t="shared" si="3"/>
        <v/>
      </c>
      <c r="S24" s="17" t="str">
        <f t="shared" si="3"/>
        <v/>
      </c>
      <c r="T24" s="17" t="str">
        <f t="shared" si="3"/>
        <v/>
      </c>
      <c r="U24" s="17" t="str">
        <f t="shared" si="3"/>
        <v/>
      </c>
      <c r="V24" s="17" t="str">
        <f t="shared" si="3"/>
        <v/>
      </c>
      <c r="W24" s="17">
        <f t="shared" ref="W24:X26" si="4">IFERROR((W15/V15-1)*100,"")</f>
        <v>-7.7811713977721908</v>
      </c>
      <c r="X24" s="17">
        <f t="shared" si="4"/>
        <v>-2.2161934966183905</v>
      </c>
      <c r="Y24" s="17"/>
    </row>
    <row r="25" spans="1:27" x14ac:dyDescent="0.2">
      <c r="A25" s="10" t="s">
        <v>56</v>
      </c>
      <c r="B25" s="11"/>
      <c r="C25" s="14" t="s">
        <v>54</v>
      </c>
      <c r="D25" s="3"/>
      <c r="E25" s="17" t="str">
        <f t="shared" si="3"/>
        <v/>
      </c>
      <c r="F25" s="17" t="str">
        <f t="shared" si="3"/>
        <v/>
      </c>
      <c r="G25" s="17" t="str">
        <f t="shared" si="3"/>
        <v/>
      </c>
      <c r="H25" s="17" t="str">
        <f t="shared" si="3"/>
        <v/>
      </c>
      <c r="I25" s="17" t="str">
        <f t="shared" si="3"/>
        <v/>
      </c>
      <c r="J25" s="17" t="str">
        <f t="shared" si="3"/>
        <v/>
      </c>
      <c r="K25" s="17" t="str">
        <f t="shared" si="3"/>
        <v/>
      </c>
      <c r="L25" s="17" t="str">
        <f t="shared" si="3"/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 t="str">
        <f t="shared" si="3"/>
        <v/>
      </c>
      <c r="Q25" s="17" t="str">
        <f t="shared" si="3"/>
        <v/>
      </c>
      <c r="R25" s="17" t="str">
        <f t="shared" si="3"/>
        <v/>
      </c>
      <c r="S25" s="17" t="str">
        <f t="shared" si="3"/>
        <v/>
      </c>
      <c r="T25" s="17" t="str">
        <f t="shared" si="3"/>
        <v/>
      </c>
      <c r="U25" s="17" t="str">
        <f t="shared" si="3"/>
        <v/>
      </c>
      <c r="V25" s="17" t="str">
        <f t="shared" si="3"/>
        <v/>
      </c>
      <c r="W25" s="17">
        <f t="shared" si="4"/>
        <v>6.7732582317999057</v>
      </c>
      <c r="X25" s="17">
        <f t="shared" si="4"/>
        <v>9.2721818241106035</v>
      </c>
      <c r="Y25" s="17"/>
    </row>
    <row r="26" spans="1:27" x14ac:dyDescent="0.2">
      <c r="A26" s="12" t="s">
        <v>22</v>
      </c>
      <c r="B26" s="12"/>
      <c r="C26" s="9" t="s">
        <v>13</v>
      </c>
      <c r="D26" s="4"/>
      <c r="E26" s="19" t="str">
        <f t="shared" si="3"/>
        <v/>
      </c>
      <c r="F26" s="19" t="str">
        <f t="shared" si="3"/>
        <v/>
      </c>
      <c r="G26" s="19" t="str">
        <f t="shared" si="3"/>
        <v/>
      </c>
      <c r="H26" s="19" t="str">
        <f t="shared" si="3"/>
        <v/>
      </c>
      <c r="I26" s="19" t="str">
        <f t="shared" si="3"/>
        <v/>
      </c>
      <c r="J26" s="19" t="str">
        <f t="shared" si="3"/>
        <v/>
      </c>
      <c r="K26" s="19" t="str">
        <f t="shared" si="3"/>
        <v/>
      </c>
      <c r="L26" s="19" t="str">
        <f t="shared" si="3"/>
        <v/>
      </c>
      <c r="M26" s="19" t="str">
        <f t="shared" si="3"/>
        <v/>
      </c>
      <c r="N26" s="19" t="str">
        <f t="shared" si="3"/>
        <v/>
      </c>
      <c r="O26" s="19" t="str">
        <f t="shared" si="3"/>
        <v/>
      </c>
      <c r="P26" s="19" t="str">
        <f t="shared" si="3"/>
        <v/>
      </c>
      <c r="Q26" s="19" t="str">
        <f t="shared" si="3"/>
        <v/>
      </c>
      <c r="R26" s="19" t="str">
        <f t="shared" si="3"/>
        <v/>
      </c>
      <c r="S26" s="19" t="str">
        <f t="shared" si="3"/>
        <v/>
      </c>
      <c r="T26" s="19" t="str">
        <f t="shared" si="3"/>
        <v/>
      </c>
      <c r="U26" s="19" t="str">
        <f t="shared" si="3"/>
        <v/>
      </c>
      <c r="V26" s="19" t="str">
        <f t="shared" si="3"/>
        <v/>
      </c>
      <c r="W26" s="19">
        <f t="shared" si="4"/>
        <v>5.306596330854263</v>
      </c>
      <c r="X26" s="19">
        <f t="shared" si="4"/>
        <v>4.7889916214670425</v>
      </c>
      <c r="Y26" s="19"/>
    </row>
    <row r="27" spans="1:27" x14ac:dyDescent="0.2">
      <c r="A27" s="10"/>
      <c r="B27" s="11"/>
      <c r="C27" s="14" t="s">
        <v>25</v>
      </c>
      <c r="D27" s="3"/>
      <c r="E27" s="3"/>
      <c r="F27" s="3"/>
      <c r="G27" s="3"/>
      <c r="H27" s="3"/>
      <c r="I27" s="3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30" spans="1:27" ht="26.25" customHeight="1" x14ac:dyDescent="0.2">
      <c r="A30" s="132" t="s">
        <v>61</v>
      </c>
      <c r="B30" s="132"/>
      <c r="C30" s="132"/>
    </row>
    <row r="32" spans="1:27" x14ac:dyDescent="0.2">
      <c r="A32" s="5" t="s">
        <v>0</v>
      </c>
      <c r="B32" s="6" t="s">
        <v>1</v>
      </c>
      <c r="C32" s="13" t="s">
        <v>2</v>
      </c>
      <c r="D32" s="1">
        <v>1997</v>
      </c>
      <c r="E32" s="1">
        <f>+D32+1</f>
        <v>1998</v>
      </c>
      <c r="F32" s="1">
        <f>+E32+1</f>
        <v>1999</v>
      </c>
      <c r="G32" s="1">
        <f t="shared" ref="G32:Y32" si="5">+F32+1</f>
        <v>2000</v>
      </c>
      <c r="H32" s="1">
        <f t="shared" si="5"/>
        <v>2001</v>
      </c>
      <c r="I32" s="1">
        <f t="shared" si="5"/>
        <v>2002</v>
      </c>
      <c r="J32" s="1">
        <f t="shared" si="5"/>
        <v>2003</v>
      </c>
      <c r="K32" s="1">
        <f t="shared" si="5"/>
        <v>2004</v>
      </c>
      <c r="L32" s="1">
        <f t="shared" si="5"/>
        <v>2005</v>
      </c>
      <c r="M32" s="1">
        <f t="shared" si="5"/>
        <v>2006</v>
      </c>
      <c r="N32" s="1">
        <f t="shared" si="5"/>
        <v>2007</v>
      </c>
      <c r="O32" s="1">
        <f t="shared" si="5"/>
        <v>2008</v>
      </c>
      <c r="P32" s="1">
        <f t="shared" si="5"/>
        <v>2009</v>
      </c>
      <c r="Q32" s="1">
        <f t="shared" si="5"/>
        <v>2010</v>
      </c>
      <c r="R32" s="1">
        <f t="shared" si="5"/>
        <v>2011</v>
      </c>
      <c r="S32" s="1">
        <f t="shared" si="5"/>
        <v>2012</v>
      </c>
      <c r="T32" s="1">
        <f t="shared" si="5"/>
        <v>2013</v>
      </c>
      <c r="U32" s="1">
        <f t="shared" si="5"/>
        <v>2014</v>
      </c>
      <c r="V32" s="1">
        <f t="shared" si="5"/>
        <v>2015</v>
      </c>
      <c r="W32" s="1">
        <f t="shared" si="5"/>
        <v>2016</v>
      </c>
      <c r="X32" s="1">
        <f t="shared" si="5"/>
        <v>2017</v>
      </c>
      <c r="Y32" s="1">
        <f t="shared" si="5"/>
        <v>2018</v>
      </c>
    </row>
    <row r="33" spans="1:25" x14ac:dyDescent="0.2">
      <c r="A33" s="10" t="s">
        <v>55</v>
      </c>
      <c r="B33" s="11"/>
      <c r="C33" s="14" t="s">
        <v>53</v>
      </c>
      <c r="D33" s="3"/>
      <c r="E33" s="17" t="str">
        <f t="shared" ref="E33:V36" si="6">+IFERROR((E5/E14)*100,"")</f>
        <v/>
      </c>
      <c r="F33" s="17" t="str">
        <f t="shared" si="6"/>
        <v/>
      </c>
      <c r="G33" s="17" t="str">
        <f t="shared" si="6"/>
        <v/>
      </c>
      <c r="H33" s="17" t="str">
        <f t="shared" si="6"/>
        <v/>
      </c>
      <c r="I33" s="17" t="str">
        <f t="shared" si="6"/>
        <v/>
      </c>
      <c r="J33" s="17" t="str">
        <f t="shared" si="6"/>
        <v/>
      </c>
      <c r="K33" s="17" t="str">
        <f t="shared" si="6"/>
        <v/>
      </c>
      <c r="L33" s="17" t="str">
        <f t="shared" si="6"/>
        <v/>
      </c>
      <c r="M33" s="17" t="str">
        <f t="shared" si="6"/>
        <v/>
      </c>
      <c r="N33" s="17" t="str">
        <f t="shared" si="6"/>
        <v/>
      </c>
      <c r="O33" s="17" t="str">
        <f t="shared" si="6"/>
        <v/>
      </c>
      <c r="P33" s="17" t="str">
        <f t="shared" si="6"/>
        <v/>
      </c>
      <c r="Q33" s="17" t="str">
        <f t="shared" si="6"/>
        <v/>
      </c>
      <c r="R33" s="17" t="str">
        <f t="shared" si="6"/>
        <v/>
      </c>
      <c r="S33" s="17" t="str">
        <f t="shared" si="6"/>
        <v/>
      </c>
      <c r="T33" s="17" t="str">
        <f t="shared" si="6"/>
        <v/>
      </c>
      <c r="U33" s="17" t="str">
        <f t="shared" si="6"/>
        <v/>
      </c>
      <c r="V33" s="17">
        <f t="shared" si="6"/>
        <v>100</v>
      </c>
      <c r="W33" s="17">
        <f>+IFERROR((W5/W14)*100,"")</f>
        <v>103.07828464275075</v>
      </c>
      <c r="X33" s="17">
        <f>+IFERROR((X5/X14)*100,"")</f>
        <v>105.79488965963979</v>
      </c>
      <c r="Y33" s="17" t="str">
        <f>+IFERROR((Y5/Y14)*100,"")</f>
        <v/>
      </c>
    </row>
    <row r="34" spans="1:25" x14ac:dyDescent="0.2">
      <c r="A34" s="10" t="s">
        <v>58</v>
      </c>
      <c r="B34" s="11"/>
      <c r="C34" s="14" t="s">
        <v>57</v>
      </c>
      <c r="D34" s="3"/>
      <c r="E34" s="17" t="str">
        <f t="shared" si="6"/>
        <v/>
      </c>
      <c r="F34" s="17" t="str">
        <f t="shared" si="6"/>
        <v/>
      </c>
      <c r="G34" s="17" t="str">
        <f t="shared" si="6"/>
        <v/>
      </c>
      <c r="H34" s="17" t="str">
        <f t="shared" si="6"/>
        <v/>
      </c>
      <c r="I34" s="17" t="str">
        <f t="shared" si="6"/>
        <v/>
      </c>
      <c r="J34" s="17" t="str">
        <f t="shared" si="6"/>
        <v/>
      </c>
      <c r="K34" s="17" t="str">
        <f t="shared" si="6"/>
        <v/>
      </c>
      <c r="L34" s="17" t="str">
        <f t="shared" si="6"/>
        <v/>
      </c>
      <c r="M34" s="17" t="str">
        <f t="shared" si="6"/>
        <v/>
      </c>
      <c r="N34" s="17" t="str">
        <f t="shared" si="6"/>
        <v/>
      </c>
      <c r="O34" s="17" t="str">
        <f t="shared" si="6"/>
        <v/>
      </c>
      <c r="P34" s="17" t="str">
        <f t="shared" si="6"/>
        <v/>
      </c>
      <c r="Q34" s="17" t="str">
        <f t="shared" si="6"/>
        <v/>
      </c>
      <c r="R34" s="17" t="str">
        <f t="shared" si="6"/>
        <v/>
      </c>
      <c r="S34" s="17" t="str">
        <f t="shared" si="6"/>
        <v/>
      </c>
      <c r="T34" s="17" t="str">
        <f t="shared" si="6"/>
        <v/>
      </c>
      <c r="U34" s="17" t="str">
        <f t="shared" si="6"/>
        <v/>
      </c>
      <c r="V34" s="17">
        <f t="shared" si="6"/>
        <v>100</v>
      </c>
      <c r="W34" s="17">
        <f t="shared" ref="W34:X36" si="7">+IFERROR((W6/W15)*100,"")</f>
        <v>101.97354322118102</v>
      </c>
      <c r="X34" s="17">
        <f t="shared" si="7"/>
        <v>128.525874324082</v>
      </c>
      <c r="Y34" s="17" t="str">
        <f t="shared" ref="Y34" si="8">+IFERROR((Y6/Y15)*100,"")</f>
        <v/>
      </c>
    </row>
    <row r="35" spans="1:25" x14ac:dyDescent="0.2">
      <c r="A35" s="10" t="s">
        <v>56</v>
      </c>
      <c r="B35" s="11"/>
      <c r="C35" s="14" t="s">
        <v>54</v>
      </c>
      <c r="D35" s="3"/>
      <c r="E35" s="17" t="str">
        <f t="shared" si="6"/>
        <v/>
      </c>
      <c r="F35" s="17" t="str">
        <f t="shared" si="6"/>
        <v/>
      </c>
      <c r="G35" s="17" t="str">
        <f t="shared" si="6"/>
        <v/>
      </c>
      <c r="H35" s="17" t="str">
        <f t="shared" si="6"/>
        <v/>
      </c>
      <c r="I35" s="17" t="str">
        <f t="shared" si="6"/>
        <v/>
      </c>
      <c r="J35" s="17" t="str">
        <f t="shared" si="6"/>
        <v/>
      </c>
      <c r="K35" s="17" t="str">
        <f t="shared" si="6"/>
        <v/>
      </c>
      <c r="L35" s="17" t="str">
        <f t="shared" si="6"/>
        <v/>
      </c>
      <c r="M35" s="17" t="str">
        <f t="shared" si="6"/>
        <v/>
      </c>
      <c r="N35" s="17" t="str">
        <f t="shared" si="6"/>
        <v/>
      </c>
      <c r="O35" s="17" t="str">
        <f t="shared" si="6"/>
        <v/>
      </c>
      <c r="P35" s="17" t="str">
        <f t="shared" si="6"/>
        <v/>
      </c>
      <c r="Q35" s="17" t="str">
        <f t="shared" si="6"/>
        <v/>
      </c>
      <c r="R35" s="17" t="str">
        <f t="shared" si="6"/>
        <v/>
      </c>
      <c r="S35" s="17" t="str">
        <f t="shared" si="6"/>
        <v/>
      </c>
      <c r="T35" s="17" t="str">
        <f t="shared" si="6"/>
        <v/>
      </c>
      <c r="U35" s="17" t="str">
        <f t="shared" si="6"/>
        <v/>
      </c>
      <c r="V35" s="17">
        <f t="shared" si="6"/>
        <v>100</v>
      </c>
      <c r="W35" s="17">
        <f t="shared" si="7"/>
        <v>102.87225138857185</v>
      </c>
      <c r="X35" s="17">
        <f t="shared" si="7"/>
        <v>110.5973417950261</v>
      </c>
      <c r="Y35" s="17" t="str">
        <f t="shared" ref="Y35" si="9">+IFERROR((Y7/Y16)*100,"")</f>
        <v/>
      </c>
    </row>
    <row r="36" spans="1:25" x14ac:dyDescent="0.2">
      <c r="A36" s="12" t="s">
        <v>22</v>
      </c>
      <c r="B36" s="12"/>
      <c r="C36" s="9" t="s">
        <v>13</v>
      </c>
      <c r="D36" s="4"/>
      <c r="E36" s="19" t="str">
        <f t="shared" si="6"/>
        <v/>
      </c>
      <c r="F36" s="19" t="str">
        <f t="shared" si="6"/>
        <v/>
      </c>
      <c r="G36" s="19" t="str">
        <f t="shared" si="6"/>
        <v/>
      </c>
      <c r="H36" s="19" t="str">
        <f t="shared" si="6"/>
        <v/>
      </c>
      <c r="I36" s="19" t="str">
        <f t="shared" si="6"/>
        <v/>
      </c>
      <c r="J36" s="19" t="str">
        <f t="shared" si="6"/>
        <v/>
      </c>
      <c r="K36" s="19" t="str">
        <f t="shared" si="6"/>
        <v/>
      </c>
      <c r="L36" s="19" t="str">
        <f t="shared" si="6"/>
        <v/>
      </c>
      <c r="M36" s="19" t="str">
        <f t="shared" si="6"/>
        <v/>
      </c>
      <c r="N36" s="19" t="str">
        <f t="shared" si="6"/>
        <v/>
      </c>
      <c r="O36" s="19" t="str">
        <f t="shared" si="6"/>
        <v/>
      </c>
      <c r="P36" s="19" t="str">
        <f t="shared" si="6"/>
        <v/>
      </c>
      <c r="Q36" s="19" t="str">
        <f t="shared" si="6"/>
        <v/>
      </c>
      <c r="R36" s="19" t="str">
        <f t="shared" si="6"/>
        <v/>
      </c>
      <c r="S36" s="19" t="str">
        <f t="shared" si="6"/>
        <v/>
      </c>
      <c r="T36" s="19" t="str">
        <f t="shared" si="6"/>
        <v/>
      </c>
      <c r="U36" s="19" t="str">
        <f t="shared" si="6"/>
        <v/>
      </c>
      <c r="V36" s="19">
        <f t="shared" si="6"/>
        <v>100</v>
      </c>
      <c r="W36" s="19">
        <f t="shared" si="7"/>
        <v>102.84072773699329</v>
      </c>
      <c r="X36" s="19">
        <f t="shared" si="7"/>
        <v>113.53217414743382</v>
      </c>
      <c r="Y36" s="19" t="str">
        <f t="shared" ref="Y36" si="10">+IFERROR((Y8/Y17)*100,"")</f>
        <v/>
      </c>
    </row>
    <row r="37" spans="1:25" x14ac:dyDescent="0.2">
      <c r="A37" s="10"/>
      <c r="B37" s="11"/>
      <c r="C37" s="14" t="s">
        <v>25</v>
      </c>
      <c r="D37" s="3"/>
      <c r="E37" s="3"/>
      <c r="F37" s="3"/>
      <c r="G37" s="3"/>
      <c r="H37" s="3"/>
      <c r="I37" s="3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40" spans="1:25" ht="26.25" customHeight="1" x14ac:dyDescent="0.2">
      <c r="A40" s="132" t="s">
        <v>62</v>
      </c>
      <c r="B40" s="132"/>
      <c r="C40" s="132"/>
    </row>
    <row r="42" spans="1:25" x14ac:dyDescent="0.2">
      <c r="A42" s="5" t="s">
        <v>0</v>
      </c>
      <c r="B42" s="6" t="s">
        <v>1</v>
      </c>
      <c r="C42" s="13" t="s">
        <v>2</v>
      </c>
      <c r="D42" s="1">
        <v>1997</v>
      </c>
      <c r="E42" s="1">
        <f>+D42+1</f>
        <v>1998</v>
      </c>
      <c r="F42" s="1">
        <f>+E42+1</f>
        <v>1999</v>
      </c>
      <c r="G42" s="1">
        <f t="shared" ref="G42:Y42" si="11">+F42+1</f>
        <v>2000</v>
      </c>
      <c r="H42" s="1">
        <f t="shared" si="11"/>
        <v>2001</v>
      </c>
      <c r="I42" s="1">
        <f t="shared" si="11"/>
        <v>2002</v>
      </c>
      <c r="J42" s="1">
        <f t="shared" si="11"/>
        <v>2003</v>
      </c>
      <c r="K42" s="1">
        <f t="shared" si="11"/>
        <v>2004</v>
      </c>
      <c r="L42" s="1">
        <f t="shared" si="11"/>
        <v>2005</v>
      </c>
      <c r="M42" s="1">
        <f t="shared" si="11"/>
        <v>2006</v>
      </c>
      <c r="N42" s="1">
        <f t="shared" si="11"/>
        <v>2007</v>
      </c>
      <c r="O42" s="1">
        <f t="shared" si="11"/>
        <v>2008</v>
      </c>
      <c r="P42" s="1">
        <f t="shared" si="11"/>
        <v>2009</v>
      </c>
      <c r="Q42" s="1">
        <f t="shared" si="11"/>
        <v>2010</v>
      </c>
      <c r="R42" s="1">
        <f t="shared" si="11"/>
        <v>2011</v>
      </c>
      <c r="S42" s="1">
        <f t="shared" si="11"/>
        <v>2012</v>
      </c>
      <c r="T42" s="1">
        <f t="shared" si="11"/>
        <v>2013</v>
      </c>
      <c r="U42" s="1">
        <f t="shared" si="11"/>
        <v>2014</v>
      </c>
      <c r="V42" s="1">
        <f t="shared" si="11"/>
        <v>2015</v>
      </c>
      <c r="W42" s="1">
        <f t="shared" si="11"/>
        <v>2016</v>
      </c>
      <c r="X42" s="1">
        <f t="shared" si="11"/>
        <v>2017</v>
      </c>
      <c r="Y42" s="1">
        <f t="shared" si="11"/>
        <v>2018</v>
      </c>
    </row>
    <row r="43" spans="1:25" x14ac:dyDescent="0.2">
      <c r="A43" s="10" t="s">
        <v>55</v>
      </c>
      <c r="B43" s="11"/>
      <c r="C43" s="14" t="s">
        <v>53</v>
      </c>
      <c r="D43" s="3"/>
      <c r="E43" s="17" t="str">
        <f t="shared" ref="E43:V46" si="12">+IFERROR((E33/D33-1)*100,"")</f>
        <v/>
      </c>
      <c r="F43" s="17" t="str">
        <f t="shared" si="12"/>
        <v/>
      </c>
      <c r="G43" s="17" t="str">
        <f t="shared" si="12"/>
        <v/>
      </c>
      <c r="H43" s="17" t="str">
        <f t="shared" si="12"/>
        <v/>
      </c>
      <c r="I43" s="17" t="str">
        <f t="shared" si="12"/>
        <v/>
      </c>
      <c r="J43" s="17" t="str">
        <f t="shared" si="12"/>
        <v/>
      </c>
      <c r="K43" s="17" t="str">
        <f t="shared" si="12"/>
        <v/>
      </c>
      <c r="L43" s="17" t="str">
        <f t="shared" si="12"/>
        <v/>
      </c>
      <c r="M43" s="17" t="str">
        <f t="shared" si="12"/>
        <v/>
      </c>
      <c r="N43" s="17" t="str">
        <f t="shared" si="12"/>
        <v/>
      </c>
      <c r="O43" s="17" t="str">
        <f t="shared" si="12"/>
        <v/>
      </c>
      <c r="P43" s="17" t="str">
        <f t="shared" si="12"/>
        <v/>
      </c>
      <c r="Q43" s="17" t="str">
        <f t="shared" si="12"/>
        <v/>
      </c>
      <c r="R43" s="17" t="str">
        <f t="shared" si="12"/>
        <v/>
      </c>
      <c r="S43" s="17" t="str">
        <f t="shared" si="12"/>
        <v/>
      </c>
      <c r="T43" s="17" t="str">
        <f t="shared" si="12"/>
        <v/>
      </c>
      <c r="U43" s="17" t="str">
        <f t="shared" si="12"/>
        <v/>
      </c>
      <c r="V43" s="17" t="str">
        <f t="shared" si="12"/>
        <v/>
      </c>
      <c r="W43" s="17">
        <f>+IFERROR((W33/V33-1)*100,"")</f>
        <v>3.0782846427507504</v>
      </c>
      <c r="X43" s="17">
        <f>+IFERROR((X33/W33-1)*100,"")</f>
        <v>2.6354775172135136</v>
      </c>
      <c r="Y43" s="17" t="str">
        <f>+IFERROR((Y33/X33-1)*100,"")</f>
        <v/>
      </c>
    </row>
    <row r="44" spans="1:25" x14ac:dyDescent="0.2">
      <c r="A44" s="10" t="s">
        <v>58</v>
      </c>
      <c r="B44" s="11"/>
      <c r="C44" s="14" t="s">
        <v>57</v>
      </c>
      <c r="D44" s="3"/>
      <c r="E44" s="17" t="str">
        <f t="shared" si="12"/>
        <v/>
      </c>
      <c r="F44" s="17" t="str">
        <f t="shared" si="12"/>
        <v/>
      </c>
      <c r="G44" s="17" t="str">
        <f t="shared" si="12"/>
        <v/>
      </c>
      <c r="H44" s="17" t="str">
        <f t="shared" si="12"/>
        <v/>
      </c>
      <c r="I44" s="17" t="str">
        <f t="shared" si="12"/>
        <v/>
      </c>
      <c r="J44" s="17" t="str">
        <f t="shared" si="12"/>
        <v/>
      </c>
      <c r="K44" s="17" t="str">
        <f t="shared" si="12"/>
        <v/>
      </c>
      <c r="L44" s="17" t="str">
        <f t="shared" si="12"/>
        <v/>
      </c>
      <c r="M44" s="17" t="str">
        <f t="shared" si="12"/>
        <v/>
      </c>
      <c r="N44" s="17" t="str">
        <f t="shared" si="12"/>
        <v/>
      </c>
      <c r="O44" s="17" t="str">
        <f t="shared" si="12"/>
        <v/>
      </c>
      <c r="P44" s="17" t="str">
        <f t="shared" si="12"/>
        <v/>
      </c>
      <c r="Q44" s="17" t="str">
        <f t="shared" si="12"/>
        <v/>
      </c>
      <c r="R44" s="17" t="str">
        <f t="shared" si="12"/>
        <v/>
      </c>
      <c r="S44" s="17" t="str">
        <f t="shared" si="12"/>
        <v/>
      </c>
      <c r="T44" s="17" t="str">
        <f t="shared" si="12"/>
        <v/>
      </c>
      <c r="U44" s="17" t="str">
        <f t="shared" si="12"/>
        <v/>
      </c>
      <c r="V44" s="17" t="str">
        <f t="shared" si="12"/>
        <v/>
      </c>
      <c r="W44" s="17">
        <f t="shared" ref="W44:Y46" si="13">+IFERROR((W34/V34-1)*100,"")</f>
        <v>1.9735432211810178</v>
      </c>
      <c r="X44" s="17">
        <f t="shared" si="13"/>
        <v>26.038451017935959</v>
      </c>
      <c r="Y44" s="17" t="str">
        <f t="shared" si="13"/>
        <v/>
      </c>
    </row>
    <row r="45" spans="1:25" x14ac:dyDescent="0.2">
      <c r="A45" s="10" t="s">
        <v>56</v>
      </c>
      <c r="B45" s="11"/>
      <c r="C45" s="14" t="s">
        <v>54</v>
      </c>
      <c r="D45" s="3"/>
      <c r="E45" s="17" t="str">
        <f t="shared" si="12"/>
        <v/>
      </c>
      <c r="F45" s="17" t="str">
        <f t="shared" si="12"/>
        <v/>
      </c>
      <c r="G45" s="17" t="str">
        <f t="shared" si="12"/>
        <v/>
      </c>
      <c r="H45" s="17" t="str">
        <f t="shared" si="12"/>
        <v/>
      </c>
      <c r="I45" s="17" t="str">
        <f t="shared" si="12"/>
        <v/>
      </c>
      <c r="J45" s="17" t="str">
        <f t="shared" si="12"/>
        <v/>
      </c>
      <c r="K45" s="17" t="str">
        <f t="shared" si="12"/>
        <v/>
      </c>
      <c r="L45" s="17" t="str">
        <f t="shared" si="12"/>
        <v/>
      </c>
      <c r="M45" s="17" t="str">
        <f t="shared" si="12"/>
        <v/>
      </c>
      <c r="N45" s="17" t="str">
        <f t="shared" si="12"/>
        <v/>
      </c>
      <c r="O45" s="17" t="str">
        <f t="shared" si="12"/>
        <v/>
      </c>
      <c r="P45" s="17" t="str">
        <f t="shared" si="12"/>
        <v/>
      </c>
      <c r="Q45" s="17" t="str">
        <f t="shared" si="12"/>
        <v/>
      </c>
      <c r="R45" s="17" t="str">
        <f t="shared" si="12"/>
        <v/>
      </c>
      <c r="S45" s="17" t="str">
        <f t="shared" si="12"/>
        <v/>
      </c>
      <c r="T45" s="17" t="str">
        <f t="shared" si="12"/>
        <v/>
      </c>
      <c r="U45" s="17" t="str">
        <f t="shared" si="12"/>
        <v/>
      </c>
      <c r="V45" s="17" t="str">
        <f t="shared" si="12"/>
        <v/>
      </c>
      <c r="W45" s="17">
        <f t="shared" si="13"/>
        <v>2.8722513885718559</v>
      </c>
      <c r="X45" s="17">
        <f t="shared" si="13"/>
        <v>7.5094015171057293</v>
      </c>
      <c r="Y45" s="17" t="str">
        <f t="shared" si="13"/>
        <v/>
      </c>
    </row>
    <row r="46" spans="1:25" x14ac:dyDescent="0.2">
      <c r="A46" s="12" t="s">
        <v>22</v>
      </c>
      <c r="B46" s="12"/>
      <c r="C46" s="9" t="s">
        <v>13</v>
      </c>
      <c r="D46" s="4"/>
      <c r="E46" s="19" t="str">
        <f t="shared" si="12"/>
        <v/>
      </c>
      <c r="F46" s="19" t="str">
        <f t="shared" si="12"/>
        <v/>
      </c>
      <c r="G46" s="19" t="str">
        <f t="shared" si="12"/>
        <v/>
      </c>
      <c r="H46" s="19" t="str">
        <f t="shared" si="12"/>
        <v/>
      </c>
      <c r="I46" s="19" t="str">
        <f t="shared" si="12"/>
        <v/>
      </c>
      <c r="J46" s="19" t="str">
        <f t="shared" si="12"/>
        <v/>
      </c>
      <c r="K46" s="19" t="str">
        <f t="shared" si="12"/>
        <v/>
      </c>
      <c r="L46" s="19" t="str">
        <f t="shared" si="12"/>
        <v/>
      </c>
      <c r="M46" s="19" t="str">
        <f t="shared" si="12"/>
        <v/>
      </c>
      <c r="N46" s="19" t="str">
        <f t="shared" si="12"/>
        <v/>
      </c>
      <c r="O46" s="19" t="str">
        <f t="shared" si="12"/>
        <v/>
      </c>
      <c r="P46" s="19" t="str">
        <f t="shared" si="12"/>
        <v/>
      </c>
      <c r="Q46" s="19" t="str">
        <f t="shared" si="12"/>
        <v/>
      </c>
      <c r="R46" s="19" t="str">
        <f t="shared" si="12"/>
        <v/>
      </c>
      <c r="S46" s="19" t="str">
        <f t="shared" si="12"/>
        <v/>
      </c>
      <c r="T46" s="19" t="str">
        <f t="shared" si="12"/>
        <v/>
      </c>
      <c r="U46" s="19" t="str">
        <f t="shared" si="12"/>
        <v/>
      </c>
      <c r="V46" s="19" t="str">
        <f t="shared" si="12"/>
        <v/>
      </c>
      <c r="W46" s="19">
        <f t="shared" si="13"/>
        <v>2.8407277369932871</v>
      </c>
      <c r="X46" s="19">
        <f t="shared" si="13"/>
        <v>10.396120919897633</v>
      </c>
      <c r="Y46" s="19" t="str">
        <f t="shared" si="13"/>
        <v/>
      </c>
    </row>
    <row r="47" spans="1:25" x14ac:dyDescent="0.2">
      <c r="A47" s="10"/>
      <c r="B47" s="11"/>
      <c r="C47" s="14" t="s">
        <v>25</v>
      </c>
      <c r="D47" s="3"/>
      <c r="E47" s="3"/>
      <c r="F47" s="3"/>
      <c r="G47" s="3"/>
      <c r="H47" s="3"/>
      <c r="I47" s="3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</sheetData>
  <mergeCells count="5">
    <mergeCell ref="A2:C2"/>
    <mergeCell ref="A11:C11"/>
    <mergeCell ref="A20:C20"/>
    <mergeCell ref="A30:C30"/>
    <mergeCell ref="A40:C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44"/>
  <sheetViews>
    <sheetView view="pageBreakPreview" zoomScale="110" zoomScaleNormal="150" zoomScaleSheetLayoutView="110" workbookViewId="0">
      <pane xSplit="3" ySplit="4" topLeftCell="R50" activePane="bottomRight" state="frozen"/>
      <selection pane="topRight" activeCell="D1" sqref="D1"/>
      <selection pane="bottomLeft" activeCell="A5" sqref="A5"/>
      <selection pane="bottomRight" activeCell="A19" sqref="A19:XFD19"/>
    </sheetView>
  </sheetViews>
  <sheetFormatPr defaultColWidth="8.85546875" defaultRowHeight="12.75" x14ac:dyDescent="0.2"/>
  <cols>
    <col min="1" max="1" width="8.140625" style="57" customWidth="1"/>
    <col min="2" max="2" width="0" style="57" hidden="1" customWidth="1"/>
    <col min="3" max="3" width="42.42578125" style="57" bestFit="1" customWidth="1"/>
    <col min="4" max="16" width="0" style="57" hidden="1" customWidth="1"/>
    <col min="17" max="21" width="8.85546875" style="57"/>
    <col min="22" max="22" width="10.140625" style="57" bestFit="1" customWidth="1"/>
    <col min="23" max="25" width="8.85546875" style="57"/>
    <col min="26" max="26" width="9.28515625" style="58" customWidth="1"/>
    <col min="27" max="16384" width="8.85546875" style="117"/>
  </cols>
  <sheetData>
    <row r="2" spans="1:26" ht="26.25" customHeight="1" x14ac:dyDescent="0.2">
      <c r="A2" s="133" t="s">
        <v>119</v>
      </c>
      <c r="B2" s="133"/>
      <c r="C2" s="133"/>
    </row>
    <row r="4" spans="1:26" x14ac:dyDescent="0.2">
      <c r="A4" s="59" t="s">
        <v>0</v>
      </c>
      <c r="B4" s="60" t="s">
        <v>1</v>
      </c>
      <c r="C4" s="61" t="s">
        <v>2</v>
      </c>
      <c r="D4" s="62">
        <v>1997</v>
      </c>
      <c r="E4" s="62">
        <f>+D4+1</f>
        <v>1998</v>
      </c>
      <c r="F4" s="62">
        <f>+E4+1</f>
        <v>1999</v>
      </c>
      <c r="G4" s="62">
        <f t="shared" ref="G4:Y4" si="0">+F4+1</f>
        <v>2000</v>
      </c>
      <c r="H4" s="62">
        <f t="shared" si="0"/>
        <v>2001</v>
      </c>
      <c r="I4" s="62">
        <f t="shared" si="0"/>
        <v>2002</v>
      </c>
      <c r="J4" s="62">
        <f t="shared" si="0"/>
        <v>2003</v>
      </c>
      <c r="K4" s="62">
        <f t="shared" si="0"/>
        <v>2004</v>
      </c>
      <c r="L4" s="62">
        <f t="shared" si="0"/>
        <v>2005</v>
      </c>
      <c r="M4" s="62">
        <f t="shared" si="0"/>
        <v>2006</v>
      </c>
      <c r="N4" s="62">
        <f t="shared" si="0"/>
        <v>2007</v>
      </c>
      <c r="O4" s="62">
        <f t="shared" si="0"/>
        <v>2008</v>
      </c>
      <c r="P4" s="62">
        <f t="shared" si="0"/>
        <v>2009</v>
      </c>
      <c r="Q4" s="62">
        <f t="shared" si="0"/>
        <v>2010</v>
      </c>
      <c r="R4" s="62">
        <f t="shared" si="0"/>
        <v>2011</v>
      </c>
      <c r="S4" s="62">
        <f t="shared" si="0"/>
        <v>2012</v>
      </c>
      <c r="T4" s="62">
        <f t="shared" si="0"/>
        <v>2013</v>
      </c>
      <c r="U4" s="62">
        <f t="shared" si="0"/>
        <v>2014</v>
      </c>
      <c r="V4" s="62">
        <f t="shared" si="0"/>
        <v>2015</v>
      </c>
      <c r="W4" s="62">
        <f t="shared" si="0"/>
        <v>2016</v>
      </c>
      <c r="X4" s="62">
        <f t="shared" si="0"/>
        <v>2017</v>
      </c>
      <c r="Y4" s="62">
        <f t="shared" si="0"/>
        <v>2018</v>
      </c>
      <c r="Z4" s="118"/>
    </row>
    <row r="5" spans="1:26" x14ac:dyDescent="0.2">
      <c r="A5" s="12" t="s">
        <v>63</v>
      </c>
      <c r="B5" s="12"/>
      <c r="C5" s="9" t="s">
        <v>64</v>
      </c>
      <c r="D5" s="4">
        <f>[4]Tpub_Offre!D4</f>
        <v>128978.53894435464</v>
      </c>
      <c r="E5" s="4">
        <f>[4]Tpub_Offre!E4</f>
        <v>129207.54446866841</v>
      </c>
      <c r="F5" s="4">
        <f>[4]Tpub_Offre!F4</f>
        <v>129479.24895396465</v>
      </c>
      <c r="G5" s="4">
        <f>[4]Tpub_Offre!G4</f>
        <v>102718.24668595019</v>
      </c>
      <c r="H5" s="4">
        <f>[4]Tpub_Offre!H4</f>
        <v>111106.27692780501</v>
      </c>
      <c r="I5" s="4">
        <f>[4]Tpub_Offre!I4</f>
        <v>114226.05890801037</v>
      </c>
      <c r="J5" s="4">
        <f>[4]Tpub_Offre!J4</f>
        <v>118174.30765494621</v>
      </c>
      <c r="K5" s="4">
        <f>[4]Tpub_Offre!K4</f>
        <v>113499.54189176929</v>
      </c>
      <c r="L5" s="4">
        <f>[4]Tpub_Offre!L4</f>
        <v>136272.87874386186</v>
      </c>
      <c r="M5" s="4">
        <f>[4]Tpub_Offre!M4</f>
        <v>130927.47579403689</v>
      </c>
      <c r="N5" s="4">
        <f>[4]Tpub_Offre!N4</f>
        <v>137596.27552321661</v>
      </c>
      <c r="O5" s="4">
        <f>[4]Tpub_Offre!O4</f>
        <v>162560.79178903153</v>
      </c>
      <c r="P5" s="4">
        <f>[4]Tpub_Offre!P4</f>
        <v>163915.90183390595</v>
      </c>
      <c r="Q5" s="4">
        <f>[4]Tpub_Offre!Q4</f>
        <v>176543.45752134721</v>
      </c>
      <c r="R5" s="4">
        <f>[4]Tpub_Offre!R4</f>
        <v>204821.7758064649</v>
      </c>
      <c r="S5" s="4">
        <f>[4]Tpub_Offre!S4</f>
        <v>204054.90206931476</v>
      </c>
      <c r="T5" s="4">
        <f>[4]Tpub_Offre!T4</f>
        <v>211893.27493255716</v>
      </c>
      <c r="U5" s="4">
        <f>[4]Tpub_Offre!U4</f>
        <v>195212.00844038642</v>
      </c>
      <c r="V5" s="4">
        <f>SUM(V6:V9)</f>
        <v>239531</v>
      </c>
      <c r="W5" s="4">
        <f>SUM(W6:W9)</f>
        <v>268195</v>
      </c>
      <c r="X5" s="4">
        <f>SUM(X6:X9)</f>
        <v>310339</v>
      </c>
      <c r="Y5" s="4">
        <f>SUM(Y6:Y9)</f>
        <v>280963</v>
      </c>
      <c r="Z5" s="56"/>
    </row>
    <row r="6" spans="1:26" x14ac:dyDescent="0.2">
      <c r="A6" s="63" t="s">
        <v>65</v>
      </c>
      <c r="B6" s="64"/>
      <c r="C6" s="65" t="s">
        <v>66</v>
      </c>
      <c r="D6" s="66">
        <f>[4]Tpub_Offre!D5</f>
        <v>96056.844391307823</v>
      </c>
      <c r="E6" s="66">
        <f>[4]Tpub_Offre!E5</f>
        <v>105860.24012180373</v>
      </c>
      <c r="F6" s="66">
        <f>[4]Tpub_Offre!F5</f>
        <v>105885.96142093443</v>
      </c>
      <c r="G6" s="66">
        <f>[4]Tpub_Offre!G5</f>
        <v>82726.615337806667</v>
      </c>
      <c r="H6" s="66">
        <f>[4]Tpub_Offre!H5</f>
        <v>89224.858734255889</v>
      </c>
      <c r="I6" s="66">
        <f>[4]Tpub_Offre!I5</f>
        <v>89584.645942664123</v>
      </c>
      <c r="J6" s="66">
        <f>[4]Tpub_Offre!J5</f>
        <v>93263.511223104055</v>
      </c>
      <c r="K6" s="66">
        <f>[4]Tpub_Offre!K5</f>
        <v>90515.078626781426</v>
      </c>
      <c r="L6" s="66">
        <f>[4]Tpub_Offre!L5</f>
        <v>109664.57879321785</v>
      </c>
      <c r="M6" s="66">
        <f>[4]Tpub_Offre!M5</f>
        <v>104555.39356620125</v>
      </c>
      <c r="N6" s="66">
        <f>[4]Tpub_Offre!N5</f>
        <v>110942.30229542991</v>
      </c>
      <c r="O6" s="66">
        <f>[4]Tpub_Offre!O5</f>
        <v>132272.88336111201</v>
      </c>
      <c r="P6" s="66">
        <f>[4]Tpub_Offre!P5</f>
        <v>136870.27291969699</v>
      </c>
      <c r="Q6" s="66">
        <f>[4]Tpub_Offre!Q5</f>
        <v>147090.60290545947</v>
      </c>
      <c r="R6" s="66">
        <f>[4]Tpub_Offre!R5</f>
        <v>171280.86154946094</v>
      </c>
      <c r="S6" s="66">
        <f>[4]Tpub_Offre!S5</f>
        <v>170718.76353375014</v>
      </c>
      <c r="T6" s="66">
        <f>[4]Tpub_Offre!T5</f>
        <v>174606.16729433485</v>
      </c>
      <c r="U6" s="66">
        <f>[4]Tpub_Offre!U5</f>
        <v>155151.14674736845</v>
      </c>
      <c r="V6" s="66">
        <f>[5]CbCrt!D875</f>
        <v>196258</v>
      </c>
      <c r="W6" s="66">
        <f>[5]CbCrt!E875</f>
        <v>220749</v>
      </c>
      <c r="X6" s="66">
        <f>[5]CbCrt!F875</f>
        <v>258404</v>
      </c>
      <c r="Y6" s="66">
        <f>[5]CbCrt!G875</f>
        <v>219008</v>
      </c>
      <c r="Z6" s="119"/>
    </row>
    <row r="7" spans="1:26" x14ac:dyDescent="0.2">
      <c r="A7" s="63" t="s">
        <v>67</v>
      </c>
      <c r="B7" s="64"/>
      <c r="C7" s="65" t="s">
        <v>68</v>
      </c>
      <c r="D7" s="66">
        <f>[4]Tpub_Offre!D6</f>
        <v>11714.94983224663</v>
      </c>
      <c r="E7" s="66">
        <f>[4]Tpub_Offre!E6</f>
        <v>12666.652287872897</v>
      </c>
      <c r="F7" s="66">
        <f>[4]Tpub_Offre!F6</f>
        <v>12508.872276594082</v>
      </c>
      <c r="G7" s="66">
        <f>[4]Tpub_Offre!G6</f>
        <v>10335.383760567534</v>
      </c>
      <c r="H7" s="66">
        <f>[4]Tpub_Offre!H6</f>
        <v>10992.681698984339</v>
      </c>
      <c r="I7" s="66">
        <f>[4]Tpub_Offre!I6</f>
        <v>11591.593116616217</v>
      </c>
      <c r="J7" s="66">
        <f>[4]Tpub_Offre!J6</f>
        <v>11506.949752319682</v>
      </c>
      <c r="K7" s="66">
        <f>[4]Tpub_Offre!K6</f>
        <v>11536.132301322454</v>
      </c>
      <c r="L7" s="66">
        <f>[4]Tpub_Offre!L6</f>
        <v>12444.641358214572</v>
      </c>
      <c r="M7" s="66">
        <f>[4]Tpub_Offre!M6</f>
        <v>12242.072681028698</v>
      </c>
      <c r="N7" s="66">
        <f>[4]Tpub_Offre!N6</f>
        <v>13070.330391155223</v>
      </c>
      <c r="O7" s="66">
        <f>[4]Tpub_Offre!O6</f>
        <v>15687.893606445799</v>
      </c>
      <c r="P7" s="66">
        <f>[4]Tpub_Offre!P6</f>
        <v>15189.737784396953</v>
      </c>
      <c r="Q7" s="66">
        <f>[4]Tpub_Offre!Q6</f>
        <v>16391.940181961691</v>
      </c>
      <c r="R7" s="66">
        <f>[4]Tpub_Offre!R6</f>
        <v>18887.210792932623</v>
      </c>
      <c r="S7" s="66">
        <f>[4]Tpub_Offre!S6</f>
        <v>19039.870363208171</v>
      </c>
      <c r="T7" s="66">
        <f>[4]Tpub_Offre!T6</f>
        <v>19856.809621501296</v>
      </c>
      <c r="U7" s="66">
        <f>[4]Tpub_Offre!U6</f>
        <v>20639.444242672154</v>
      </c>
      <c r="V7" s="66">
        <f>[5]CbCrt!D876</f>
        <v>24370</v>
      </c>
      <c r="W7" s="66">
        <f>[5]CbCrt!E876</f>
        <v>28508</v>
      </c>
      <c r="X7" s="66">
        <f>[5]CbCrt!F876</f>
        <v>25628</v>
      </c>
      <c r="Y7" s="66">
        <f>[5]CbCrt!G876</f>
        <v>26463</v>
      </c>
      <c r="Z7" s="119"/>
    </row>
    <row r="8" spans="1:26" x14ac:dyDescent="0.2">
      <c r="A8" s="63" t="s">
        <v>69</v>
      </c>
      <c r="B8" s="64"/>
      <c r="C8" s="65" t="s">
        <v>70</v>
      </c>
      <c r="D8" s="66">
        <f>[4]Tpub_Offre!D7</f>
        <v>1175.6844749374932</v>
      </c>
      <c r="E8" s="66">
        <f>[4]Tpub_Offre!E7</f>
        <v>1719.8143058018925</v>
      </c>
      <c r="F8" s="66">
        <f>[4]Tpub_Offre!F7</f>
        <v>1182.2035128311495</v>
      </c>
      <c r="G8" s="66">
        <f>[4]Tpub_Offre!G7</f>
        <v>969.55134886307155</v>
      </c>
      <c r="H8" s="66">
        <f>[4]Tpub_Offre!H7</f>
        <v>1335.3301765251472</v>
      </c>
      <c r="I8" s="66">
        <f>[4]Tpub_Offre!I7</f>
        <v>1900.7532254011273</v>
      </c>
      <c r="J8" s="66">
        <f>[4]Tpub_Offre!J7</f>
        <v>1796.5200607820636</v>
      </c>
      <c r="K8" s="66">
        <f>[4]Tpub_Offre!K7</f>
        <v>1692.0750795548011</v>
      </c>
      <c r="L8" s="66">
        <f>[4]Tpub_Offre!L7</f>
        <v>1982.3224047307854</v>
      </c>
      <c r="M8" s="66">
        <f>[4]Tpub_Offre!M7</f>
        <v>1966.8091452141412</v>
      </c>
      <c r="N8" s="66">
        <f>[4]Tpub_Offre!N7</f>
        <v>2189.5098277329816</v>
      </c>
      <c r="O8" s="66">
        <f>[4]Tpub_Offre!O7</f>
        <v>2828.9340755697658</v>
      </c>
      <c r="P8" s="66">
        <f>[4]Tpub_Offre!P7</f>
        <v>2815.7634391845063</v>
      </c>
      <c r="Q8" s="66">
        <f>[4]Tpub_Offre!Q7</f>
        <v>3191.6786369248098</v>
      </c>
      <c r="R8" s="66">
        <f>[4]Tpub_Offre!R7</f>
        <v>3632.7587870656462</v>
      </c>
      <c r="S8" s="66">
        <f>[4]Tpub_Offre!S7</f>
        <v>3567.5537285588875</v>
      </c>
      <c r="T8" s="66">
        <f>[4]Tpub_Offre!T7</f>
        <v>6420.4143341917243</v>
      </c>
      <c r="U8" s="66">
        <f>[4]Tpub_Offre!U7</f>
        <v>7677.8730665599705</v>
      </c>
      <c r="V8" s="66">
        <f>[5]CbCrt!D877</f>
        <v>5516</v>
      </c>
      <c r="W8" s="66">
        <f>[5]CbCrt!E877</f>
        <v>3990</v>
      </c>
      <c r="X8" s="66">
        <f>[5]CbCrt!F877</f>
        <v>3602</v>
      </c>
      <c r="Y8" s="66">
        <f>[5]CbCrt!G877</f>
        <v>10594</v>
      </c>
      <c r="Z8" s="119"/>
    </row>
    <row r="9" spans="1:26" x14ac:dyDescent="0.2">
      <c r="A9" s="63" t="s">
        <v>71</v>
      </c>
      <c r="B9" s="64"/>
      <c r="C9" s="65" t="s">
        <v>72</v>
      </c>
      <c r="D9" s="66">
        <f>[4]Tpub_Offre!D8</f>
        <v>20031.060245862715</v>
      </c>
      <c r="E9" s="66">
        <f>[4]Tpub_Offre!E8</f>
        <v>8960.8377531898805</v>
      </c>
      <c r="F9" s="66">
        <f>[4]Tpub_Offre!F8</f>
        <v>9902.2117436049884</v>
      </c>
      <c r="G9" s="66">
        <f>[4]Tpub_Offre!G8</f>
        <v>8686.6962387129224</v>
      </c>
      <c r="H9" s="66">
        <f>[4]Tpub_Offre!H8</f>
        <v>9553.4063180396406</v>
      </c>
      <c r="I9" s="66">
        <f>[4]Tpub_Offre!I8</f>
        <v>11149.06662332889</v>
      </c>
      <c r="J9" s="66">
        <f>[4]Tpub_Offre!J8</f>
        <v>11607.326618740422</v>
      </c>
      <c r="K9" s="66">
        <f>[4]Tpub_Offre!K8</f>
        <v>9756.2558841105983</v>
      </c>
      <c r="L9" s="66">
        <f>[4]Tpub_Offre!L8</f>
        <v>12181.33618769866</v>
      </c>
      <c r="M9" s="66">
        <f>[4]Tpub_Offre!M8</f>
        <v>12163.200401592792</v>
      </c>
      <c r="N9" s="66">
        <f>[4]Tpub_Offre!N8</f>
        <v>11394.133008898503</v>
      </c>
      <c r="O9" s="66">
        <f>[4]Tpub_Offre!O8</f>
        <v>11771.080745903957</v>
      </c>
      <c r="P9" s="66">
        <f>[4]Tpub_Offre!P8</f>
        <v>9040.1276906274961</v>
      </c>
      <c r="Q9" s="66">
        <f>[4]Tpub_Offre!Q8</f>
        <v>9869.2357970012599</v>
      </c>
      <c r="R9" s="66">
        <f>[4]Tpub_Offre!R8</f>
        <v>11020.944677005655</v>
      </c>
      <c r="S9" s="66">
        <f>[4]Tpub_Offre!S8</f>
        <v>10728.714443797558</v>
      </c>
      <c r="T9" s="66">
        <f>[4]Tpub_Offre!T8</f>
        <v>11009.883682529256</v>
      </c>
      <c r="U9" s="66">
        <f>[4]Tpub_Offre!U8</f>
        <v>11743.544383785862</v>
      </c>
      <c r="V9" s="66">
        <f>[5]CbCrt!D878</f>
        <v>13387</v>
      </c>
      <c r="W9" s="66">
        <f>[5]CbCrt!E878</f>
        <v>14948</v>
      </c>
      <c r="X9" s="66">
        <f>[5]CbCrt!F878</f>
        <v>22705</v>
      </c>
      <c r="Y9" s="66">
        <f>[5]CbCrt!G878</f>
        <v>24898</v>
      </c>
      <c r="Z9" s="119"/>
    </row>
    <row r="10" spans="1:26" x14ac:dyDescent="0.2">
      <c r="A10" s="59" t="s">
        <v>73</v>
      </c>
      <c r="B10" s="59"/>
      <c r="C10" s="67" t="s">
        <v>74</v>
      </c>
      <c r="D10" s="68">
        <f>[4]Tpub_Offre!D9</f>
        <v>29204.499263436985</v>
      </c>
      <c r="E10" s="68">
        <f>[4]Tpub_Offre!E9</f>
        <v>29751.221899005886</v>
      </c>
      <c r="F10" s="68">
        <f>[4]Tpub_Offre!F9</f>
        <v>28173.001396759853</v>
      </c>
      <c r="G10" s="68">
        <f>[4]Tpub_Offre!G9</f>
        <v>24683.921756647826</v>
      </c>
      <c r="H10" s="68">
        <f>[4]Tpub_Offre!H9</f>
        <v>30128.160032451669</v>
      </c>
      <c r="I10" s="68">
        <f>[4]Tpub_Offre!I9</f>
        <v>51236.904042691487</v>
      </c>
      <c r="J10" s="68">
        <f>[4]Tpub_Offre!J9</f>
        <v>53788.784640882637</v>
      </c>
      <c r="K10" s="68">
        <f>[4]Tpub_Offre!K9</f>
        <v>38192.189169420832</v>
      </c>
      <c r="L10" s="68">
        <f>[4]Tpub_Offre!L9</f>
        <v>41963.836188099878</v>
      </c>
      <c r="M10" s="68">
        <f>[4]Tpub_Offre!M9</f>
        <v>40101.601124998007</v>
      </c>
      <c r="N10" s="68">
        <f>[4]Tpub_Offre!N9</f>
        <v>45418.100301629311</v>
      </c>
      <c r="O10" s="68">
        <f>[4]Tpub_Offre!O9</f>
        <v>52607.197550689576</v>
      </c>
      <c r="P10" s="68">
        <f>[4]Tpub_Offre!P9</f>
        <v>53403.416772815428</v>
      </c>
      <c r="Q10" s="68">
        <f>[4]Tpub_Offre!Q9</f>
        <v>63957.558391864935</v>
      </c>
      <c r="R10" s="68">
        <f>[4]Tpub_Offre!R9</f>
        <v>66826.457903126051</v>
      </c>
      <c r="S10" s="68">
        <f>[4]Tpub_Offre!S9</f>
        <v>64539.212593577395</v>
      </c>
      <c r="T10" s="68">
        <f>[4]Tpub_Offre!T9</f>
        <v>72096.294410727933</v>
      </c>
      <c r="U10" s="68">
        <f>[4]Tpub_Offre!U9</f>
        <v>82299.752750138723</v>
      </c>
      <c r="V10" s="4">
        <f>SUM(V11:V15)</f>
        <v>88071</v>
      </c>
      <c r="W10" s="4">
        <f>SUM(W11:W15)</f>
        <v>88708</v>
      </c>
      <c r="X10" s="4">
        <f>SUM(X11:X15)</f>
        <v>99916</v>
      </c>
      <c r="Y10" s="4">
        <f>SUM(Y11:Y15)</f>
        <v>141317</v>
      </c>
      <c r="Z10" s="56"/>
    </row>
    <row r="11" spans="1:26" x14ac:dyDescent="0.2">
      <c r="A11" s="63" t="s">
        <v>75</v>
      </c>
      <c r="B11" s="64"/>
      <c r="C11" s="65" t="s">
        <v>76</v>
      </c>
      <c r="D11" s="66">
        <f>[4]Tpub_Offre!D10</f>
        <v>1638.481507707017</v>
      </c>
      <c r="E11" s="66">
        <f>[4]Tpub_Offre!E10</f>
        <v>255.23663259988555</v>
      </c>
      <c r="F11" s="66">
        <f>[4]Tpub_Offre!F10</f>
        <v>151.26941430139519</v>
      </c>
      <c r="G11" s="66">
        <f>[4]Tpub_Offre!G10</f>
        <v>296.75106970542686</v>
      </c>
      <c r="H11" s="66">
        <f>[4]Tpub_Offre!H10</f>
        <v>1018.6920931866739</v>
      </c>
      <c r="I11" s="66">
        <f>[4]Tpub_Offre!I10</f>
        <v>2596.4042865379597</v>
      </c>
      <c r="J11" s="66">
        <f>[4]Tpub_Offre!J10</f>
        <v>2981.0715932011899</v>
      </c>
      <c r="K11" s="66">
        <f>[4]Tpub_Offre!K10</f>
        <v>1778.4280049099211</v>
      </c>
      <c r="L11" s="66">
        <f>[4]Tpub_Offre!L10</f>
        <v>1371.2434533860369</v>
      </c>
      <c r="M11" s="66">
        <f>[4]Tpub_Offre!M10</f>
        <v>1123.8807632559492</v>
      </c>
      <c r="N11" s="66">
        <f>[4]Tpub_Offre!N10</f>
        <v>2292.7671418374816</v>
      </c>
      <c r="O11" s="66">
        <f>[4]Tpub_Offre!O10</f>
        <v>1707.7133088229386</v>
      </c>
      <c r="P11" s="66">
        <f>[4]Tpub_Offre!P10</f>
        <v>1785.7400457658264</v>
      </c>
      <c r="Q11" s="66">
        <f>[4]Tpub_Offre!Q10</f>
        <v>2701.303531955291</v>
      </c>
      <c r="R11" s="66">
        <f>[4]Tpub_Offre!R10</f>
        <v>1533.4845216320391</v>
      </c>
      <c r="S11" s="66">
        <f>[4]Tpub_Offre!S10</f>
        <v>1657.5824608267874</v>
      </c>
      <c r="T11" s="66">
        <f>[4]Tpub_Offre!T10</f>
        <v>2737.6419186057747</v>
      </c>
      <c r="U11" s="66">
        <f>[4]Tpub_Offre!U10</f>
        <v>3099.6823151082699</v>
      </c>
      <c r="V11" s="66">
        <f>[5]CbCrt!D880</f>
        <v>2711</v>
      </c>
      <c r="W11" s="66">
        <f>[5]CbCrt!E880</f>
        <v>3010</v>
      </c>
      <c r="X11" s="66">
        <f>[5]CbCrt!F880</f>
        <v>3109</v>
      </c>
      <c r="Y11" s="66">
        <f>[5]CbCrt!G880</f>
        <v>3283</v>
      </c>
      <c r="Z11" s="119"/>
    </row>
    <row r="12" spans="1:26" x14ac:dyDescent="0.2">
      <c r="A12" s="63" t="s">
        <v>77</v>
      </c>
      <c r="B12" s="64"/>
      <c r="C12" s="65" t="s">
        <v>78</v>
      </c>
      <c r="D12" s="66">
        <f>[4]Tpub_Offre!D11</f>
        <v>9147.9101108901978</v>
      </c>
      <c r="E12" s="66">
        <f>[4]Tpub_Offre!E11</f>
        <v>13872.817050307634</v>
      </c>
      <c r="F12" s="66">
        <f>[4]Tpub_Offre!F11</f>
        <v>14191.676924046798</v>
      </c>
      <c r="G12" s="66">
        <f>[4]Tpub_Offre!G11</f>
        <v>11782.532700430304</v>
      </c>
      <c r="H12" s="66">
        <f>[4]Tpub_Offre!H11</f>
        <v>10571.849680361289</v>
      </c>
      <c r="I12" s="66">
        <f>[4]Tpub_Offre!I11</f>
        <v>14728.725132215555</v>
      </c>
      <c r="J12" s="66">
        <f>[4]Tpub_Offre!J11</f>
        <v>14815.813354808286</v>
      </c>
      <c r="K12" s="66">
        <f>[4]Tpub_Offre!K11</f>
        <v>12548.456546759333</v>
      </c>
      <c r="L12" s="66">
        <f>[4]Tpub_Offre!L11</f>
        <v>17279.794909700344</v>
      </c>
      <c r="M12" s="66">
        <f>[4]Tpub_Offre!M11</f>
        <v>16646.316212910704</v>
      </c>
      <c r="N12" s="66">
        <f>[4]Tpub_Offre!N11</f>
        <v>14303.002209230044</v>
      </c>
      <c r="O12" s="66">
        <f>[4]Tpub_Offre!O11</f>
        <v>20589.734983488011</v>
      </c>
      <c r="P12" s="66">
        <f>[4]Tpub_Offre!P11</f>
        <v>19762.512897989935</v>
      </c>
      <c r="Q12" s="66">
        <f>[4]Tpub_Offre!Q11</f>
        <v>22305.731533158963</v>
      </c>
      <c r="R12" s="66">
        <f>[4]Tpub_Offre!R11</f>
        <v>27286.794708758458</v>
      </c>
      <c r="S12" s="66">
        <f>[4]Tpub_Offre!S11</f>
        <v>26582.845981584498</v>
      </c>
      <c r="T12" s="66">
        <f>[4]Tpub_Offre!T11</f>
        <v>29155.107275931401</v>
      </c>
      <c r="U12" s="66">
        <f>[4]Tpub_Offre!U11</f>
        <v>32800.29096441991</v>
      </c>
      <c r="V12" s="66">
        <f>[5]CbCrt!D881</f>
        <v>37474</v>
      </c>
      <c r="W12" s="66">
        <f>[5]CbCrt!E881</f>
        <v>41441</v>
      </c>
      <c r="X12" s="66">
        <f>[5]CbCrt!F881</f>
        <v>46939</v>
      </c>
      <c r="Y12" s="66">
        <f>[5]CbCrt!G881</f>
        <v>49833</v>
      </c>
      <c r="Z12" s="119"/>
    </row>
    <row r="13" spans="1:26" x14ac:dyDescent="0.2">
      <c r="A13" s="63" t="s">
        <v>79</v>
      </c>
      <c r="B13" s="64"/>
      <c r="C13" s="65" t="s">
        <v>80</v>
      </c>
      <c r="D13" s="66">
        <f>[4]Tpub_Offre!D12</f>
        <v>11176.444900108536</v>
      </c>
      <c r="E13" s="66">
        <f>[4]Tpub_Offre!E12</f>
        <v>11927.997113495927</v>
      </c>
      <c r="F13" s="66">
        <f>[4]Tpub_Offre!F12</f>
        <v>11684.887058093973</v>
      </c>
      <c r="G13" s="66">
        <f>[4]Tpub_Offre!G12</f>
        <v>9594.314689679657</v>
      </c>
      <c r="H13" s="66">
        <f>[4]Tpub_Offre!H12</f>
        <v>11673.687940909251</v>
      </c>
      <c r="I13" s="66">
        <f>[4]Tpub_Offre!I12</f>
        <v>14327.847329501237</v>
      </c>
      <c r="J13" s="66">
        <f>[4]Tpub_Offre!J12</f>
        <v>14720.316255580699</v>
      </c>
      <c r="K13" s="66">
        <f>[4]Tpub_Offre!K12</f>
        <v>14269.152469514662</v>
      </c>
      <c r="L13" s="66">
        <f>[4]Tpub_Offre!L12</f>
        <v>15024.932052609447</v>
      </c>
      <c r="M13" s="66">
        <f>[4]Tpub_Offre!M12</f>
        <v>14888.234923795386</v>
      </c>
      <c r="N13" s="66">
        <f>[4]Tpub_Offre!N12</f>
        <v>15802.387599850246</v>
      </c>
      <c r="O13" s="66">
        <f>[4]Tpub_Offre!O12</f>
        <v>18862.958303545478</v>
      </c>
      <c r="P13" s="66">
        <f>[4]Tpub_Offre!P12</f>
        <v>19365.176163995195</v>
      </c>
      <c r="Q13" s="66">
        <f>[4]Tpub_Offre!Q12</f>
        <v>20013.036014992806</v>
      </c>
      <c r="R13" s="66">
        <f>[4]Tpub_Offre!R12</f>
        <v>22878.877380698825</v>
      </c>
      <c r="S13" s="66">
        <f>[4]Tpub_Offre!S12</f>
        <v>21064.156339373003</v>
      </c>
      <c r="T13" s="66">
        <f>[4]Tpub_Offre!T12</f>
        <v>18662.286001297103</v>
      </c>
      <c r="U13" s="66">
        <f>[4]Tpub_Offre!U12</f>
        <v>19574.115330513461</v>
      </c>
      <c r="V13" s="66">
        <f>[5]CbCrt!D882</f>
        <v>22882</v>
      </c>
      <c r="W13" s="66">
        <f>[5]CbCrt!E882</f>
        <v>22424</v>
      </c>
      <c r="X13" s="66">
        <f>[5]CbCrt!F882</f>
        <v>22540</v>
      </c>
      <c r="Y13" s="66">
        <f>[5]CbCrt!G882</f>
        <v>46969</v>
      </c>
      <c r="Z13" s="119"/>
    </row>
    <row r="14" spans="1:26" x14ac:dyDescent="0.2">
      <c r="A14" s="63" t="s">
        <v>81</v>
      </c>
      <c r="B14" s="64"/>
      <c r="C14" s="65" t="s">
        <v>82</v>
      </c>
      <c r="D14" s="66">
        <f>[4]Tpub_Offre!D13</f>
        <v>2111.1740743473742</v>
      </c>
      <c r="E14" s="66">
        <f>[4]Tpub_Offre!E13</f>
        <v>2408.28916700847</v>
      </c>
      <c r="F14" s="66">
        <f>[4]Tpub_Offre!F13</f>
        <v>1401.7808583507604</v>
      </c>
      <c r="G14" s="66">
        <f>[4]Tpub_Offre!G13</f>
        <v>1312.7530384516967</v>
      </c>
      <c r="H14" s="66">
        <f>[4]Tpub_Offre!H13</f>
        <v>1311.4662282780055</v>
      </c>
      <c r="I14" s="66">
        <f>[4]Tpub_Offre!I13</f>
        <v>2081.3322278903638</v>
      </c>
      <c r="J14" s="66">
        <f>[4]Tpub_Offre!J13</f>
        <v>1848.8479597835633</v>
      </c>
      <c r="K14" s="66">
        <f>[4]Tpub_Offre!K13</f>
        <v>1749.8458937229982</v>
      </c>
      <c r="L14" s="66">
        <f>[4]Tpub_Offre!L13</f>
        <v>2190.6404712757012</v>
      </c>
      <c r="M14" s="66">
        <f>[4]Tpub_Offre!M13</f>
        <v>1899.2698264422506</v>
      </c>
      <c r="N14" s="66">
        <f>[4]Tpub_Offre!N13</f>
        <v>1782.0521667067087</v>
      </c>
      <c r="O14" s="66">
        <f>[4]Tpub_Offre!O13</f>
        <v>2937.4886265472987</v>
      </c>
      <c r="P14" s="66">
        <f>[4]Tpub_Offre!P13</f>
        <v>2973.2552677689755</v>
      </c>
      <c r="Q14" s="66">
        <f>[4]Tpub_Offre!Q13</f>
        <v>4440.6444129095053</v>
      </c>
      <c r="R14" s="66">
        <f>[4]Tpub_Offre!R13</f>
        <v>6481.9856958844284</v>
      </c>
      <c r="S14" s="66">
        <f>[4]Tpub_Offre!S13</f>
        <v>5607.1186945373474</v>
      </c>
      <c r="T14" s="66">
        <f>[4]Tpub_Offre!T13</f>
        <v>4969.5764621538183</v>
      </c>
      <c r="U14" s="66">
        <f>[4]Tpub_Offre!U13</f>
        <v>7350.4344265455375</v>
      </c>
      <c r="V14" s="66">
        <f>[5]CbCrt!D883</f>
        <v>8582</v>
      </c>
      <c r="W14" s="66">
        <f>[5]CbCrt!E883</f>
        <v>8308</v>
      </c>
      <c r="X14" s="66">
        <f>[5]CbCrt!F883</f>
        <v>9688</v>
      </c>
      <c r="Y14" s="66">
        <f>[5]CbCrt!G883</f>
        <v>13897</v>
      </c>
      <c r="Z14" s="119"/>
    </row>
    <row r="15" spans="1:26" x14ac:dyDescent="0.2">
      <c r="A15" s="63" t="s">
        <v>83</v>
      </c>
      <c r="B15" s="64"/>
      <c r="C15" s="65" t="s">
        <v>84</v>
      </c>
      <c r="D15" s="66">
        <f>[4]Tpub_Offre!D14</f>
        <v>5130.4886703838602</v>
      </c>
      <c r="E15" s="66">
        <f>[4]Tpub_Offre!E14</f>
        <v>1286.8819355939677</v>
      </c>
      <c r="F15" s="66">
        <f>[4]Tpub_Offre!F14</f>
        <v>743.38714196692263</v>
      </c>
      <c r="G15" s="66">
        <f>[4]Tpub_Offre!G14</f>
        <v>1697.5702583807388</v>
      </c>
      <c r="H15" s="66">
        <f>[4]Tpub_Offre!H14</f>
        <v>5552.4640897164481</v>
      </c>
      <c r="I15" s="66">
        <f>[4]Tpub_Offre!I14</f>
        <v>17502.595066546368</v>
      </c>
      <c r="J15" s="66">
        <f>[4]Tpub_Offre!J14</f>
        <v>19422.735477508897</v>
      </c>
      <c r="K15" s="66">
        <f>[4]Tpub_Offre!K14</f>
        <v>7846.306254513911</v>
      </c>
      <c r="L15" s="66">
        <f>[4]Tpub_Offre!L14</f>
        <v>6097.2253011283537</v>
      </c>
      <c r="M15" s="66">
        <f>[4]Tpub_Offre!M14</f>
        <v>5543.8993985937086</v>
      </c>
      <c r="N15" s="66">
        <f>[4]Tpub_Offre!N14</f>
        <v>11237.891184004828</v>
      </c>
      <c r="O15" s="66">
        <f>[4]Tpub_Offre!O14</f>
        <v>8509.3023282858485</v>
      </c>
      <c r="P15" s="66">
        <f>[4]Tpub_Offre!P14</f>
        <v>9516.7323972955</v>
      </c>
      <c r="Q15" s="66">
        <f>[4]Tpub_Offre!Q14</f>
        <v>14496.842898848368</v>
      </c>
      <c r="R15" s="66">
        <f>[4]Tpub_Offre!R14</f>
        <v>8645.3155961522953</v>
      </c>
      <c r="S15" s="66">
        <f>[4]Tpub_Offre!S14</f>
        <v>9627.5091172557622</v>
      </c>
      <c r="T15" s="66">
        <f>[4]Tpub_Offre!T14</f>
        <v>16571.682752739838</v>
      </c>
      <c r="U15" s="66">
        <f>[4]Tpub_Offre!U14</f>
        <v>19475.22971355154</v>
      </c>
      <c r="V15" s="66">
        <f>[5]CbCrt!D884</f>
        <v>16422</v>
      </c>
      <c r="W15" s="66">
        <f>[5]CbCrt!E884</f>
        <v>13525</v>
      </c>
      <c r="X15" s="66">
        <f>[5]CbCrt!F884</f>
        <v>17640</v>
      </c>
      <c r="Y15" s="66">
        <f>[5]CbCrt!G884</f>
        <v>27335</v>
      </c>
      <c r="Z15" s="119"/>
    </row>
    <row r="16" spans="1:26" x14ac:dyDescent="0.2">
      <c r="A16" s="59" t="s">
        <v>85</v>
      </c>
      <c r="B16" s="59"/>
      <c r="C16" s="67" t="s">
        <v>86</v>
      </c>
      <c r="D16" s="68">
        <f>[4]Tpub_Offre!D15</f>
        <v>166942.14224886356</v>
      </c>
      <c r="E16" s="68">
        <f>[4]Tpub_Offre!E15</f>
        <v>148617.45400880388</v>
      </c>
      <c r="F16" s="68">
        <f>[4]Tpub_Offre!F15</f>
        <v>158595.9040431254</v>
      </c>
      <c r="G16" s="68">
        <f>[4]Tpub_Offre!G15</f>
        <v>119882.29768347002</v>
      </c>
      <c r="H16" s="68">
        <f>[4]Tpub_Offre!H15</f>
        <v>134315.01925414632</v>
      </c>
      <c r="I16" s="68">
        <f>[4]Tpub_Offre!I15</f>
        <v>135388.42609022211</v>
      </c>
      <c r="J16" s="68">
        <f>[4]Tpub_Offre!J15</f>
        <v>126491.98348810532</v>
      </c>
      <c r="K16" s="68">
        <f>[4]Tpub_Offre!K15</f>
        <v>132068.64008385365</v>
      </c>
      <c r="L16" s="68">
        <f>[4]Tpub_Offre!L15</f>
        <v>131676.05399205189</v>
      </c>
      <c r="M16" s="68">
        <f>[4]Tpub_Offre!M15</f>
        <v>130905.09668870358</v>
      </c>
      <c r="N16" s="68">
        <f>[4]Tpub_Offre!N15</f>
        <v>145392.87664827696</v>
      </c>
      <c r="O16" s="68">
        <f>[4]Tpub_Offre!O15</f>
        <v>176475.6043001684</v>
      </c>
      <c r="P16" s="68">
        <f>[4]Tpub_Offre!P15</f>
        <v>167748.02864567586</v>
      </c>
      <c r="Q16" s="68">
        <f>[4]Tpub_Offre!Q15</f>
        <v>189772.49503234588</v>
      </c>
      <c r="R16" s="68">
        <f>[4]Tpub_Offre!R15</f>
        <v>230480.33614582627</v>
      </c>
      <c r="S16" s="68">
        <f>[4]Tpub_Offre!S15</f>
        <v>223861.86627607941</v>
      </c>
      <c r="T16" s="68">
        <f>[4]Tpub_Offre!T15</f>
        <v>229788.95510508522</v>
      </c>
      <c r="U16" s="68">
        <f>[4]Tpub_Offre!U15</f>
        <v>245300.55452412489</v>
      </c>
      <c r="V16" s="68">
        <f>SUM(V17:V28)</f>
        <v>307335</v>
      </c>
      <c r="W16" s="68">
        <f>SUM(W17:W28)</f>
        <v>335173</v>
      </c>
      <c r="X16" s="68">
        <f>SUM(X17:X28)</f>
        <v>384810</v>
      </c>
      <c r="Y16" s="68">
        <f>SUM(Y17:Y28)</f>
        <v>388003</v>
      </c>
      <c r="Z16" s="56"/>
    </row>
    <row r="17" spans="1:26" x14ac:dyDescent="0.2">
      <c r="A17" s="63" t="s">
        <v>87</v>
      </c>
      <c r="B17" s="64"/>
      <c r="C17" s="65" t="s">
        <v>88</v>
      </c>
      <c r="D17" s="66">
        <f>[4]Tpub_Offre!D16</f>
        <v>98404.83158135222</v>
      </c>
      <c r="E17" s="66">
        <f>[4]Tpub_Offre!E16</f>
        <v>70490.364008705204</v>
      </c>
      <c r="F17" s="66">
        <f>[4]Tpub_Offre!F16</f>
        <v>80475.361303130179</v>
      </c>
      <c r="G17" s="66">
        <f>[4]Tpub_Offre!G16</f>
        <v>56733.627607320566</v>
      </c>
      <c r="H17" s="66">
        <f>[4]Tpub_Offre!H16</f>
        <v>64500.630742242945</v>
      </c>
      <c r="I17" s="66">
        <f>[4]Tpub_Offre!I16</f>
        <v>58077.487021188441</v>
      </c>
      <c r="J17" s="66">
        <f>[4]Tpub_Offre!J16</f>
        <v>52036.824490845771</v>
      </c>
      <c r="K17" s="66">
        <f>[4]Tpub_Offre!K16</f>
        <v>56845.384219475898</v>
      </c>
      <c r="L17" s="66">
        <f>[4]Tpub_Offre!L16</f>
        <v>48948.297658090087</v>
      </c>
      <c r="M17" s="66">
        <f>[4]Tpub_Offre!M16</f>
        <v>53126.22951590758</v>
      </c>
      <c r="N17" s="66">
        <f>[4]Tpub_Offre!N16</f>
        <v>60079.362708427361</v>
      </c>
      <c r="O17" s="66">
        <f>[4]Tpub_Offre!O16</f>
        <v>73544.808473043828</v>
      </c>
      <c r="P17" s="66">
        <f>[4]Tpub_Offre!P16</f>
        <v>66274.653755861145</v>
      </c>
      <c r="Q17" s="66">
        <f>[4]Tpub_Offre!Q16</f>
        <v>70329.589335384633</v>
      </c>
      <c r="R17" s="66">
        <f>[4]Tpub_Offre!R16</f>
        <v>84551.189676707727</v>
      </c>
      <c r="S17" s="66">
        <f>[4]Tpub_Offre!S16</f>
        <v>93118.726729795657</v>
      </c>
      <c r="T17" s="66">
        <f>[4]Tpub_Offre!T16</f>
        <v>93444.97085181177</v>
      </c>
      <c r="U17" s="66">
        <f>[4]Tpub_Offre!U16</f>
        <v>93495.839385152241</v>
      </c>
      <c r="V17" s="66">
        <f>[5]CbCrt!D886</f>
        <v>121840</v>
      </c>
      <c r="W17" s="66">
        <f>[5]CbCrt!E886</f>
        <v>128495</v>
      </c>
      <c r="X17" s="66">
        <f>[5]CbCrt!F886</f>
        <v>146266</v>
      </c>
      <c r="Y17" s="66">
        <f>[5]CbCrt!G886</f>
        <v>133980</v>
      </c>
      <c r="Z17" s="119"/>
    </row>
    <row r="18" spans="1:26" x14ac:dyDescent="0.2">
      <c r="A18" s="63" t="s">
        <v>89</v>
      </c>
      <c r="B18" s="64"/>
      <c r="C18" s="65" t="s">
        <v>90</v>
      </c>
      <c r="D18" s="66">
        <f>[4]Tpub_Offre!D17</f>
        <v>14708.984057602578</v>
      </c>
      <c r="E18" s="66">
        <f>[4]Tpub_Offre!E17</f>
        <v>16581.070641207243</v>
      </c>
      <c r="F18" s="66">
        <f>[4]Tpub_Offre!F17</f>
        <v>18781.323189914292</v>
      </c>
      <c r="G18" s="66">
        <f>[4]Tpub_Offre!G17</f>
        <v>15395.216297581201</v>
      </c>
      <c r="H18" s="66">
        <f>[4]Tpub_Offre!H17</f>
        <v>14643.202100135122</v>
      </c>
      <c r="I18" s="66">
        <f>[4]Tpub_Offre!I17</f>
        <v>16136.149854549136</v>
      </c>
      <c r="J18" s="66">
        <f>[4]Tpub_Offre!J17</f>
        <v>16423.171839139457</v>
      </c>
      <c r="K18" s="66">
        <f>[4]Tpub_Offre!K17</f>
        <v>15046.427890717398</v>
      </c>
      <c r="L18" s="66">
        <f>[4]Tpub_Offre!L17</f>
        <v>14230.104514771956</v>
      </c>
      <c r="M18" s="66">
        <f>[4]Tpub_Offre!M17</f>
        <v>12860.629116417038</v>
      </c>
      <c r="N18" s="66">
        <f>[4]Tpub_Offre!N17</f>
        <v>15355.944612122477</v>
      </c>
      <c r="O18" s="66">
        <f>[4]Tpub_Offre!O17</f>
        <v>20565.788568360884</v>
      </c>
      <c r="P18" s="66">
        <f>[4]Tpub_Offre!P17</f>
        <v>17449.514677784467</v>
      </c>
      <c r="Q18" s="66">
        <f>[4]Tpub_Offre!Q17</f>
        <v>20737.252182382192</v>
      </c>
      <c r="R18" s="66">
        <f>[4]Tpub_Offre!R17</f>
        <v>25115.032677406285</v>
      </c>
      <c r="S18" s="66">
        <f>[4]Tpub_Offre!S17</f>
        <v>23738.213779759564</v>
      </c>
      <c r="T18" s="66">
        <f>[4]Tpub_Offre!T17</f>
        <v>23831.902818714829</v>
      </c>
      <c r="U18" s="66">
        <f>[4]Tpub_Offre!U17</f>
        <v>24207.094887677071</v>
      </c>
      <c r="V18" s="66">
        <f>[5]CbCrt!D887</f>
        <v>33802</v>
      </c>
      <c r="W18" s="66">
        <f>[5]CbCrt!E887</f>
        <v>37339</v>
      </c>
      <c r="X18" s="66">
        <f>[5]CbCrt!F887</f>
        <v>39054</v>
      </c>
      <c r="Y18" s="66">
        <f>[5]CbCrt!G887</f>
        <v>40929</v>
      </c>
      <c r="Z18" s="119"/>
    </row>
    <row r="19" spans="1:26" s="57" customFormat="1" x14ac:dyDescent="0.2">
      <c r="A19" s="63" t="s">
        <v>91</v>
      </c>
      <c r="B19" s="64"/>
      <c r="C19" s="65" t="s">
        <v>92</v>
      </c>
      <c r="D19" s="66">
        <f>[4]Tpub_Offre!D18</f>
        <v>-2510.8641746718458</v>
      </c>
      <c r="E19" s="66">
        <f>[4]Tpub_Offre!E18</f>
        <v>1622.9034874288755</v>
      </c>
      <c r="F19" s="66">
        <f>[4]Tpub_Offre!F18</f>
        <v>697.3189972500877</v>
      </c>
      <c r="G19" s="66">
        <f>[4]Tpub_Offre!G18</f>
        <v>-958.76344462411726</v>
      </c>
      <c r="H19" s="66">
        <f>[4]Tpub_Offre!H18</f>
        <v>92.282043684399468</v>
      </c>
      <c r="I19" s="66">
        <f>[4]Tpub_Offre!I18</f>
        <v>804.96612601153174</v>
      </c>
      <c r="J19" s="66">
        <f>[4]Tpub_Offre!J18</f>
        <v>758.36736930587176</v>
      </c>
      <c r="K19" s="66">
        <f>[4]Tpub_Offre!K18</f>
        <v>77.046106221254377</v>
      </c>
      <c r="L19" s="66">
        <f>[4]Tpub_Offre!L18</f>
        <v>-218.84595241629904</v>
      </c>
      <c r="M19" s="66">
        <f>[4]Tpub_Offre!M18</f>
        <v>-290.88227527144409</v>
      </c>
      <c r="N19" s="66">
        <f>[4]Tpub_Offre!N18</f>
        <v>255.91365602022961</v>
      </c>
      <c r="O19" s="66">
        <f>[4]Tpub_Offre!O18</f>
        <v>2118.5566647968371</v>
      </c>
      <c r="P19" s="66">
        <f>[4]Tpub_Offre!P18</f>
        <v>514.95997072882165</v>
      </c>
      <c r="Q19" s="66">
        <f>[4]Tpub_Offre!Q18</f>
        <v>943.70205827886184</v>
      </c>
      <c r="R19" s="66">
        <f>[4]Tpub_Offre!R18</f>
        <v>1217.2818549927833</v>
      </c>
      <c r="S19" s="66">
        <f>[4]Tpub_Offre!S18</f>
        <v>523.42043851862582</v>
      </c>
      <c r="T19" s="66">
        <f>[4]Tpub_Offre!T18</f>
        <v>1724.885654463309</v>
      </c>
      <c r="U19" s="66">
        <f>[4]Tpub_Offre!U18</f>
        <v>2676.0399685829761</v>
      </c>
      <c r="V19" s="66">
        <f>[5]CbCrt!D888</f>
        <v>2486</v>
      </c>
      <c r="W19" s="66">
        <f>[5]CbCrt!E888</f>
        <v>3181</v>
      </c>
      <c r="X19" s="66">
        <f>[5]CbCrt!F888</f>
        <v>2982</v>
      </c>
      <c r="Y19" s="66">
        <f>[5]CbCrt!G888</f>
        <v>3564</v>
      </c>
      <c r="Z19" s="119"/>
    </row>
    <row r="20" spans="1:26" x14ac:dyDescent="0.2">
      <c r="A20" s="63" t="s">
        <v>93</v>
      </c>
      <c r="B20" s="64"/>
      <c r="C20" s="65" t="s">
        <v>94</v>
      </c>
      <c r="D20" s="66">
        <f>[4]Tpub_Offre!D19</f>
        <v>13792.047975062913</v>
      </c>
      <c r="E20" s="66">
        <f>[4]Tpub_Offre!E19</f>
        <v>13655.03916641545</v>
      </c>
      <c r="F20" s="66">
        <f>[4]Tpub_Offre!F19</f>
        <v>13859.470931949374</v>
      </c>
      <c r="G20" s="66">
        <f>[4]Tpub_Offre!G19</f>
        <v>10763.928503517338</v>
      </c>
      <c r="H20" s="66">
        <f>[4]Tpub_Offre!H19</f>
        <v>11923.520663774703</v>
      </c>
      <c r="I20" s="66">
        <f>[4]Tpub_Offre!I19</f>
        <v>12472.21662219762</v>
      </c>
      <c r="J20" s="66">
        <f>[4]Tpub_Offre!J19</f>
        <v>12409.815595813525</v>
      </c>
      <c r="K20" s="66">
        <f>[4]Tpub_Offre!K19</f>
        <v>12213.127916109701</v>
      </c>
      <c r="L20" s="66">
        <f>[4]Tpub_Offre!L19</f>
        <v>13454.247422837776</v>
      </c>
      <c r="M20" s="66">
        <f>[4]Tpub_Offre!M19</f>
        <v>13160.424174748601</v>
      </c>
      <c r="N20" s="66">
        <f>[4]Tpub_Offre!N19</f>
        <v>13981.774591176967</v>
      </c>
      <c r="O20" s="66">
        <f>[4]Tpub_Offre!O19</f>
        <v>17019.905128552651</v>
      </c>
      <c r="P20" s="66">
        <f>[4]Tpub_Offre!P19</f>
        <v>16808.366677437745</v>
      </c>
      <c r="Q20" s="66">
        <f>[4]Tpub_Offre!Q19</f>
        <v>18659.20377970237</v>
      </c>
      <c r="R20" s="66">
        <f>[4]Tpub_Offre!R19</f>
        <v>22521.818500652378</v>
      </c>
      <c r="S20" s="66">
        <f>[4]Tpub_Offre!S19</f>
        <v>21696.29046659622</v>
      </c>
      <c r="T20" s="66">
        <f>[4]Tpub_Offre!T19</f>
        <v>23155.808959812573</v>
      </c>
      <c r="U20" s="66">
        <f>[4]Tpub_Offre!U19</f>
        <v>24668.079463851907</v>
      </c>
      <c r="V20" s="66">
        <f>[5]CbCrt!D889</f>
        <v>28999</v>
      </c>
      <c r="W20" s="66">
        <f>[5]CbCrt!E889</f>
        <v>23341</v>
      </c>
      <c r="X20" s="66">
        <f>[5]CbCrt!F889</f>
        <v>24541</v>
      </c>
      <c r="Y20" s="66">
        <f>[5]CbCrt!G889</f>
        <v>24582</v>
      </c>
      <c r="Z20" s="119"/>
    </row>
    <row r="21" spans="1:26" x14ac:dyDescent="0.2">
      <c r="A21" s="63" t="s">
        <v>95</v>
      </c>
      <c r="B21" s="64"/>
      <c r="C21" s="65" t="s">
        <v>96</v>
      </c>
      <c r="D21" s="66">
        <f>[4]Tpub_Offre!D20</f>
        <v>818.11216591896437</v>
      </c>
      <c r="E21" s="66">
        <f>[4]Tpub_Offre!E20</f>
        <v>848.28118055575544</v>
      </c>
      <c r="F21" s="66">
        <f>[4]Tpub_Offre!F20</f>
        <v>768.79693879353852</v>
      </c>
      <c r="G21" s="66">
        <f>[4]Tpub_Offre!G20</f>
        <v>550.34551832183774</v>
      </c>
      <c r="H21" s="66">
        <f>[4]Tpub_Offre!H20</f>
        <v>687.20471738994024</v>
      </c>
      <c r="I21" s="66">
        <f>[4]Tpub_Offre!I20</f>
        <v>752.10859453685691</v>
      </c>
      <c r="J21" s="66">
        <f>[4]Tpub_Offre!J20</f>
        <v>889.327742800279</v>
      </c>
      <c r="K21" s="66">
        <f>[4]Tpub_Offre!K20</f>
        <v>541.61271364236893</v>
      </c>
      <c r="L21" s="66">
        <f>[4]Tpub_Offre!L20</f>
        <v>369.72142141807456</v>
      </c>
      <c r="M21" s="66">
        <f>[4]Tpub_Offre!M20</f>
        <v>407.83016346777191</v>
      </c>
      <c r="N21" s="66">
        <f>[4]Tpub_Offre!N20</f>
        <v>836.24052094936792</v>
      </c>
      <c r="O21" s="66">
        <f>[4]Tpub_Offre!O20</f>
        <v>1798.817489965114</v>
      </c>
      <c r="P21" s="66">
        <f>[4]Tpub_Offre!P20</f>
        <v>1723.6864855062822</v>
      </c>
      <c r="Q21" s="66">
        <f>[4]Tpub_Offre!Q20</f>
        <v>2434.5110363074255</v>
      </c>
      <c r="R21" s="66">
        <f>[4]Tpub_Offre!R20</f>
        <v>8857.1616425145749</v>
      </c>
      <c r="S21" s="66">
        <f>[4]Tpub_Offre!S20</f>
        <v>3693.1149103709636</v>
      </c>
      <c r="T21" s="66">
        <f>[4]Tpub_Offre!T20</f>
        <v>4326.9421088611971</v>
      </c>
      <c r="U21" s="66">
        <f>[4]Tpub_Offre!U20</f>
        <v>6037.7893545129464</v>
      </c>
      <c r="V21" s="66">
        <f>[5]CbCrt!D890</f>
        <v>5394</v>
      </c>
      <c r="W21" s="66">
        <f>[5]CbCrt!E890</f>
        <v>14430</v>
      </c>
      <c r="X21" s="66">
        <f>[5]CbCrt!F890</f>
        <v>18159</v>
      </c>
      <c r="Y21" s="66">
        <f>[5]CbCrt!G890</f>
        <v>22036</v>
      </c>
      <c r="Z21" s="119"/>
    </row>
    <row r="22" spans="1:26" x14ac:dyDescent="0.2">
      <c r="A22" s="63" t="s">
        <v>97</v>
      </c>
      <c r="B22" s="64"/>
      <c r="C22" s="65" t="s">
        <v>98</v>
      </c>
      <c r="D22" s="66">
        <f>[4]Tpub_Offre!D21</f>
        <v>4364.0253427996577</v>
      </c>
      <c r="E22" s="66">
        <f>[4]Tpub_Offre!E21</f>
        <v>4579.5126924236056</v>
      </c>
      <c r="F22" s="66">
        <f>[4]Tpub_Offre!F21</f>
        <v>4579.5461238076969</v>
      </c>
      <c r="G22" s="66">
        <f>[4]Tpub_Offre!G21</f>
        <v>3743.7459734531444</v>
      </c>
      <c r="H22" s="66">
        <f>[4]Tpub_Offre!H21</f>
        <v>3948.2120566073067</v>
      </c>
      <c r="I22" s="66">
        <f>[4]Tpub_Offre!I21</f>
        <v>4074.7387869129766</v>
      </c>
      <c r="J22" s="66">
        <f>[4]Tpub_Offre!J21</f>
        <v>3309.9926691071723</v>
      </c>
      <c r="K22" s="66">
        <f>[4]Tpub_Offre!K21</f>
        <v>3236.0661213997973</v>
      </c>
      <c r="L22" s="66">
        <f>[4]Tpub_Offre!L21</f>
        <v>3569.5120878721114</v>
      </c>
      <c r="M22" s="66">
        <f>[4]Tpub_Offre!M21</f>
        <v>3630.1975144400985</v>
      </c>
      <c r="N22" s="66">
        <f>[4]Tpub_Offre!N21</f>
        <v>3999.4651015802583</v>
      </c>
      <c r="O22" s="66">
        <f>[4]Tpub_Offre!O21</f>
        <v>5016.7485028074934</v>
      </c>
      <c r="P22" s="66">
        <f>[4]Tpub_Offre!P21</f>
        <v>4957.9334882043649</v>
      </c>
      <c r="Q22" s="66">
        <f>[4]Tpub_Offre!Q21</f>
        <v>5175.1860296358018</v>
      </c>
      <c r="R22" s="66">
        <f>[4]Tpub_Offre!R21</f>
        <v>5885.0816034865684</v>
      </c>
      <c r="S22" s="66">
        <f>[4]Tpub_Offre!S21</f>
        <v>5901.9015864111498</v>
      </c>
      <c r="T22" s="66">
        <f>[4]Tpub_Offre!T21</f>
        <v>6059.1128806314791</v>
      </c>
      <c r="U22" s="66">
        <f>[4]Tpub_Offre!U21</f>
        <v>6422.6083890102109</v>
      </c>
      <c r="V22" s="66">
        <f>[5]CbCrt!D891</f>
        <v>7817</v>
      </c>
      <c r="W22" s="66">
        <f>[5]CbCrt!E891</f>
        <v>8134</v>
      </c>
      <c r="X22" s="66">
        <f>[5]CbCrt!F891</f>
        <v>8250</v>
      </c>
      <c r="Y22" s="66">
        <f>[5]CbCrt!G891</f>
        <v>8507</v>
      </c>
      <c r="Z22" s="119"/>
    </row>
    <row r="23" spans="1:26" x14ac:dyDescent="0.2">
      <c r="A23" s="63" t="s">
        <v>99</v>
      </c>
      <c r="B23" s="64"/>
      <c r="C23" s="65" t="s">
        <v>100</v>
      </c>
      <c r="D23" s="66">
        <f>[4]Tpub_Offre!D22</f>
        <v>10061.317034724325</v>
      </c>
      <c r="E23" s="66">
        <f>[4]Tpub_Offre!E22</f>
        <v>8670.9656650663055</v>
      </c>
      <c r="F23" s="66">
        <f>[4]Tpub_Offre!F22</f>
        <v>9204.4775548868674</v>
      </c>
      <c r="G23" s="66">
        <f>[4]Tpub_Offre!G22</f>
        <v>7362.9185237713546</v>
      </c>
      <c r="H23" s="66">
        <f>[4]Tpub_Offre!H22</f>
        <v>8027.954179414156</v>
      </c>
      <c r="I23" s="66">
        <f>[4]Tpub_Offre!I22</f>
        <v>8017.8193961295938</v>
      </c>
      <c r="J23" s="66">
        <f>[4]Tpub_Offre!J22</f>
        <v>7871.4226372120038</v>
      </c>
      <c r="K23" s="66">
        <f>[4]Tpub_Offre!K22</f>
        <v>7913.4243378776109</v>
      </c>
      <c r="L23" s="66">
        <f>[4]Tpub_Offre!L22</f>
        <v>8671.8985464280122</v>
      </c>
      <c r="M23" s="66">
        <f>[4]Tpub_Offre!M22</f>
        <v>8489.008749603996</v>
      </c>
      <c r="N23" s="66">
        <f>[4]Tpub_Offre!N22</f>
        <v>9366.5930936037366</v>
      </c>
      <c r="O23" s="66">
        <f>[4]Tpub_Offre!O22</f>
        <v>10775.008482351293</v>
      </c>
      <c r="P23" s="66">
        <f>[4]Tpub_Offre!P22</f>
        <v>11099.484659595961</v>
      </c>
      <c r="Q23" s="66">
        <f>[4]Tpub_Offre!Q22</f>
        <v>12177.255673244126</v>
      </c>
      <c r="R23" s="66">
        <f>[4]Tpub_Offre!R22</f>
        <v>14388.144722944275</v>
      </c>
      <c r="S23" s="66">
        <f>[4]Tpub_Offre!S22</f>
        <v>13877.308021106313</v>
      </c>
      <c r="T23" s="66">
        <f>[4]Tpub_Offre!T22</f>
        <v>14364.784895909885</v>
      </c>
      <c r="U23" s="66">
        <f>[4]Tpub_Offre!U22</f>
        <v>15119.58484540198</v>
      </c>
      <c r="V23" s="66">
        <f>[5]CbCrt!D892</f>
        <v>18441</v>
      </c>
      <c r="W23" s="66">
        <f>[5]CbCrt!E892</f>
        <v>24539</v>
      </c>
      <c r="X23" s="66">
        <f>[5]CbCrt!F892</f>
        <v>31594</v>
      </c>
      <c r="Y23" s="66">
        <f>[5]CbCrt!G892</f>
        <v>34697</v>
      </c>
      <c r="Z23" s="119"/>
    </row>
    <row r="24" spans="1:26" x14ac:dyDescent="0.2">
      <c r="A24" s="63" t="s">
        <v>101</v>
      </c>
      <c r="B24" s="64"/>
      <c r="C24" s="65" t="s">
        <v>102</v>
      </c>
      <c r="D24" s="66">
        <f>[4]Tpub_Offre!D23</f>
        <v>3096.1555179964435</v>
      </c>
      <c r="E24" s="66">
        <f>[4]Tpub_Offre!E23</f>
        <v>2773.128481663442</v>
      </c>
      <c r="F24" s="66">
        <f>[4]Tpub_Offre!F23</f>
        <v>2906.6215606905803</v>
      </c>
      <c r="G24" s="66">
        <f>[4]Tpub_Offre!G23</f>
        <v>2303.3328804426828</v>
      </c>
      <c r="H24" s="66">
        <f>[4]Tpub_Offre!H23</f>
        <v>2523.9626538752191</v>
      </c>
      <c r="I24" s="66">
        <f>[4]Tpub_Offre!I23</f>
        <v>2551.4206434167677</v>
      </c>
      <c r="J24" s="66">
        <f>[4]Tpub_Offre!J23</f>
        <v>2519.0911557676327</v>
      </c>
      <c r="K24" s="66">
        <f>[4]Tpub_Offre!K23</f>
        <v>2514.1784796243869</v>
      </c>
      <c r="L24" s="66">
        <f>[4]Tpub_Offre!L23</f>
        <v>2756.7190961154088</v>
      </c>
      <c r="M24" s="66">
        <f>[4]Tpub_Offre!M23</f>
        <v>2697.8755102951718</v>
      </c>
      <c r="N24" s="66">
        <f>[4]Tpub_Offre!N23</f>
        <v>2944.2677007365874</v>
      </c>
      <c r="O24" s="66">
        <f>[4]Tpub_Offre!O23</f>
        <v>3442.3743519152549</v>
      </c>
      <c r="P24" s="66">
        <f>[4]Tpub_Offre!P23</f>
        <v>3503.2626804673432</v>
      </c>
      <c r="Q24" s="66">
        <f>[4]Tpub_Offre!Q23</f>
        <v>3852.9617319341637</v>
      </c>
      <c r="R24" s="66">
        <f>[4]Tpub_Offre!R23</f>
        <v>4586.5430213373775</v>
      </c>
      <c r="S24" s="66">
        <f>[4]Tpub_Offre!S23</f>
        <v>4419.5250623848942</v>
      </c>
      <c r="T24" s="66">
        <f>[4]Tpub_Offre!T23</f>
        <v>4619.3559491831611</v>
      </c>
      <c r="U24" s="66">
        <f>[4]Tpub_Offre!U23</f>
        <v>4878.6632311299054</v>
      </c>
      <c r="V24" s="66">
        <f>[5]CbCrt!D893</f>
        <v>5884</v>
      </c>
      <c r="W24" s="66">
        <f>[5]CbCrt!E893</f>
        <v>6249</v>
      </c>
      <c r="X24" s="66">
        <f>[5]CbCrt!F893</f>
        <v>5898</v>
      </c>
      <c r="Y24" s="66">
        <f>[5]CbCrt!G893</f>
        <v>6191</v>
      </c>
      <c r="Z24" s="119"/>
    </row>
    <row r="25" spans="1:26" x14ac:dyDescent="0.2">
      <c r="A25" s="63" t="s">
        <v>103</v>
      </c>
      <c r="B25" s="64"/>
      <c r="C25" s="65" t="s">
        <v>104</v>
      </c>
      <c r="D25" s="66">
        <f>[4]Tpub_Offre!D24</f>
        <v>16613.93831096917</v>
      </c>
      <c r="E25" s="66">
        <f>[4]Tpub_Offre!E24</f>
        <v>20050.791431115085</v>
      </c>
      <c r="F25" s="66">
        <f>[4]Tpub_Offre!F24</f>
        <v>18771.900315636845</v>
      </c>
      <c r="G25" s="66">
        <f>[4]Tpub_Offre!G24</f>
        <v>14895.440661568968</v>
      </c>
      <c r="H25" s="66">
        <f>[4]Tpub_Offre!H24</f>
        <v>18404.627037995648</v>
      </c>
      <c r="I25" s="66">
        <f>[4]Tpub_Offre!I24</f>
        <v>18812.257419164445</v>
      </c>
      <c r="J25" s="66">
        <f>[4]Tpub_Offre!J24</f>
        <v>19216.870457648733</v>
      </c>
      <c r="K25" s="66">
        <f>[4]Tpub_Offre!K24</f>
        <v>18848.982852093544</v>
      </c>
      <c r="L25" s="66">
        <f>[4]Tpub_Offre!L24</f>
        <v>21307.919192478392</v>
      </c>
      <c r="M25" s="66">
        <f>[4]Tpub_Offre!M24</f>
        <v>19401.042679116232</v>
      </c>
      <c r="N25" s="66">
        <f>[4]Tpub_Offre!N24</f>
        <v>21410.441395107628</v>
      </c>
      <c r="O25" s="66">
        <f>[4]Tpub_Offre!O24</f>
        <v>22015.275820492745</v>
      </c>
      <c r="P25" s="66">
        <f>[4]Tpub_Offre!P24</f>
        <v>26694.248127664247</v>
      </c>
      <c r="Q25" s="66">
        <f>[4]Tpub_Offre!Q24</f>
        <v>31629.495119970936</v>
      </c>
      <c r="R25" s="66">
        <f>[4]Tpub_Offre!R24</f>
        <v>37417.836724977256</v>
      </c>
      <c r="S25" s="66">
        <f>[4]Tpub_Offre!S24</f>
        <v>29920.663486106376</v>
      </c>
      <c r="T25" s="66">
        <f>[4]Tpub_Offre!T24</f>
        <v>34303.838147408533</v>
      </c>
      <c r="U25" s="66">
        <f>[4]Tpub_Offre!U24</f>
        <v>42970.387825880935</v>
      </c>
      <c r="V25" s="66">
        <f>[5]CbCrt!D894</f>
        <v>52807</v>
      </c>
      <c r="W25" s="66">
        <f>[5]CbCrt!E894</f>
        <v>56351</v>
      </c>
      <c r="X25" s="66">
        <f>[5]CbCrt!F894</f>
        <v>70607</v>
      </c>
      <c r="Y25" s="66">
        <f>[5]CbCrt!G894</f>
        <v>75200</v>
      </c>
      <c r="Z25" s="119"/>
    </row>
    <row r="26" spans="1:26" x14ac:dyDescent="0.2">
      <c r="A26" s="63" t="s">
        <v>105</v>
      </c>
      <c r="B26" s="64"/>
      <c r="C26" s="65" t="s">
        <v>106</v>
      </c>
      <c r="D26" s="66">
        <f>[4]Tpub_Offre!D25</f>
        <v>2609.5373178908303</v>
      </c>
      <c r="E26" s="66">
        <f>[4]Tpub_Offre!E25</f>
        <v>3699.6222319634644</v>
      </c>
      <c r="F26" s="66">
        <f>[4]Tpub_Offre!F25</f>
        <v>3220.8294744826535</v>
      </c>
      <c r="G26" s="66">
        <f>[4]Tpub_Offre!G25</f>
        <v>4126.6889160035444</v>
      </c>
      <c r="H26" s="66">
        <f>[4]Tpub_Offre!H25</f>
        <v>4661.9874300105312</v>
      </c>
      <c r="I26" s="66">
        <f>[4]Tpub_Offre!I25</f>
        <v>7819.6251352498057</v>
      </c>
      <c r="J26" s="66">
        <f>[4]Tpub_Offre!J25</f>
        <v>6629.1845529974089</v>
      </c>
      <c r="K26" s="66">
        <f>[4]Tpub_Offre!K25</f>
        <v>8908.0440057313936</v>
      </c>
      <c r="L26" s="66">
        <f>[4]Tpub_Offre!L25</f>
        <v>11132.59114605088</v>
      </c>
      <c r="M26" s="66">
        <f>[4]Tpub_Offre!M25</f>
        <v>10257.307001452446</v>
      </c>
      <c r="N26" s="66">
        <f>[4]Tpub_Offre!N25</f>
        <v>10510.451330725991</v>
      </c>
      <c r="O26" s="66">
        <f>[4]Tpub_Offre!O25</f>
        <v>12435.275662310647</v>
      </c>
      <c r="P26" s="66">
        <f>[4]Tpub_Offre!P25</f>
        <v>11686.794798565839</v>
      </c>
      <c r="Q26" s="66">
        <f>[4]Tpub_Offre!Q25</f>
        <v>14054.711969462187</v>
      </c>
      <c r="R26" s="66">
        <f>[4]Tpub_Offre!R25</f>
        <v>16444.714519138826</v>
      </c>
      <c r="S26" s="66">
        <f>[4]Tpub_Offre!S25</f>
        <v>16461.438980275929</v>
      </c>
      <c r="T26" s="66">
        <f>[4]Tpub_Offre!T25</f>
        <v>13937.038076111832</v>
      </c>
      <c r="U26" s="66">
        <f>[4]Tpub_Offre!U25</f>
        <v>14130.829875136569</v>
      </c>
      <c r="V26" s="66">
        <f>[5]CbCrt!D895</f>
        <v>17016</v>
      </c>
      <c r="W26" s="66">
        <f>[5]CbCrt!E895</f>
        <v>18333</v>
      </c>
      <c r="X26" s="66">
        <f>[5]CbCrt!F895</f>
        <v>21579</v>
      </c>
      <c r="Y26" s="66">
        <f>[5]CbCrt!G895</f>
        <v>21448</v>
      </c>
      <c r="Z26" s="119"/>
    </row>
    <row r="27" spans="1:26" ht="14.45" customHeight="1" x14ac:dyDescent="0.2">
      <c r="A27" s="63" t="s">
        <v>107</v>
      </c>
      <c r="B27" s="64"/>
      <c r="C27" s="65" t="s">
        <v>108</v>
      </c>
      <c r="D27" s="66">
        <f>[4]Tpub_Offre!D26</f>
        <v>2867.7820929463314</v>
      </c>
      <c r="E27" s="66">
        <f>[4]Tpub_Offre!E26</f>
        <v>3660.7528633284628</v>
      </c>
      <c r="F27" s="66">
        <f>[4]Tpub_Offre!F26</f>
        <v>3298.205348736667</v>
      </c>
      <c r="G27" s="66">
        <f>[4]Tpub_Offre!G26</f>
        <v>3339.8292974580945</v>
      </c>
      <c r="H27" s="66">
        <f>[4]Tpub_Offre!H26</f>
        <v>3121.2259221283075</v>
      </c>
      <c r="I27" s="66">
        <f>[4]Tpub_Offre!I26</f>
        <v>4064.1725525518896</v>
      </c>
      <c r="J27" s="66">
        <f>[4]Tpub_Offre!J26</f>
        <v>2639.6110860488593</v>
      </c>
      <c r="K27" s="66">
        <f>[4]Tpub_Offre!K26</f>
        <v>4157.0456594483139</v>
      </c>
      <c r="L27" s="66">
        <f>[4]Tpub_Offre!L26</f>
        <v>5539.5888931110867</v>
      </c>
      <c r="M27" s="66">
        <f>[4]Tpub_Offre!M26</f>
        <v>5282.6629706745698</v>
      </c>
      <c r="N27" s="66">
        <f>[4]Tpub_Offre!N26</f>
        <v>4612.5428479348848</v>
      </c>
      <c r="O27" s="66">
        <f>[4]Tpub_Offre!O26</f>
        <v>5269.5617937763582</v>
      </c>
      <c r="P27" s="66">
        <f>[4]Tpub_Offre!P26</f>
        <v>4520.2331795157761</v>
      </c>
      <c r="Q27" s="66">
        <f>[4]Tpub_Offre!Q26</f>
        <v>7022.4853994011883</v>
      </c>
      <c r="R27" s="66">
        <f>[4]Tpub_Offre!R26</f>
        <v>6292.5488349645893</v>
      </c>
      <c r="S27" s="66">
        <f>[4]Tpub_Offre!S26</f>
        <v>7387.0807981869111</v>
      </c>
      <c r="T27" s="66">
        <f>[4]Tpub_Offre!T26</f>
        <v>6780.9916237501966</v>
      </c>
      <c r="U27" s="66">
        <f>[4]Tpub_Offre!U26</f>
        <v>7267.4783018901217</v>
      </c>
      <c r="V27" s="66">
        <f>[5]CbCrt!D896</f>
        <v>8735</v>
      </c>
      <c r="W27" s="66">
        <f>[5]CbCrt!E896</f>
        <v>10525</v>
      </c>
      <c r="X27" s="66">
        <f>[5]CbCrt!F896</f>
        <v>11505</v>
      </c>
      <c r="Y27" s="66">
        <f>[5]CbCrt!G896</f>
        <v>11368</v>
      </c>
      <c r="Z27" s="119"/>
    </row>
    <row r="28" spans="1:26" x14ac:dyDescent="0.2">
      <c r="A28" s="63" t="s">
        <v>109</v>
      </c>
      <c r="B28" s="64"/>
      <c r="C28" s="65" t="s">
        <v>110</v>
      </c>
      <c r="D28" s="66">
        <f>[4]Tpub_Offre!D27</f>
        <v>2116.275026272036</v>
      </c>
      <c r="E28" s="66">
        <f>[4]Tpub_Offre!E27</f>
        <v>1985.0221589309367</v>
      </c>
      <c r="F28" s="66">
        <f>[4]Tpub_Offre!F27</f>
        <v>2032.0523038466044</v>
      </c>
      <c r="G28" s="66">
        <f>[4]Tpub_Offre!G27</f>
        <v>1625.9869486554066</v>
      </c>
      <c r="H28" s="66">
        <f>[4]Tpub_Offre!H27</f>
        <v>1780.2097068880432</v>
      </c>
      <c r="I28" s="66">
        <f>[4]Tpub_Offre!I27</f>
        <v>1805.4639383130552</v>
      </c>
      <c r="J28" s="66">
        <f>[4]Tpub_Offre!J27</f>
        <v>1788.3038914186325</v>
      </c>
      <c r="K28" s="66">
        <f>[4]Tpub_Offre!K27</f>
        <v>1767.2997815119691</v>
      </c>
      <c r="L28" s="66">
        <f>[4]Tpub_Offre!L27</f>
        <v>1914.299965294402</v>
      </c>
      <c r="M28" s="66">
        <f>[4]Tpub_Offre!M27</f>
        <v>1882.7715678515219</v>
      </c>
      <c r="N28" s="66">
        <f>[4]Tpub_Offre!N27</f>
        <v>2039.8790898914845</v>
      </c>
      <c r="O28" s="66">
        <f>[4]Tpub_Offre!O27</f>
        <v>2473.4833617953232</v>
      </c>
      <c r="P28" s="66">
        <f>[4]Tpub_Offre!P27</f>
        <v>2514.8901443438581</v>
      </c>
      <c r="Q28" s="66">
        <f>[4]Tpub_Offre!Q27</f>
        <v>2756.140716641964</v>
      </c>
      <c r="R28" s="66">
        <f>[4]Tpub_Offre!R27</f>
        <v>3202.9823667036158</v>
      </c>
      <c r="S28" s="66">
        <f>[4]Tpub_Offre!S27</f>
        <v>3124.18201656678</v>
      </c>
      <c r="T28" s="66">
        <f>[4]Tpub_Offre!T27</f>
        <v>3239.3231384264245</v>
      </c>
      <c r="U28" s="66">
        <f>[4]Tpub_Offre!U27</f>
        <v>3426.158995898023</v>
      </c>
      <c r="V28" s="66">
        <f>[5]CbCrt!D897</f>
        <v>4114</v>
      </c>
      <c r="W28" s="66">
        <f>[5]CbCrt!E897</f>
        <v>4256</v>
      </c>
      <c r="X28" s="66">
        <f>[5]CbCrt!F897</f>
        <v>4375</v>
      </c>
      <c r="Y28" s="66">
        <f>[5]CbCrt!G897</f>
        <v>5501</v>
      </c>
      <c r="Z28" s="119"/>
    </row>
    <row r="29" spans="1:26" x14ac:dyDescent="0.2">
      <c r="A29" s="12" t="s">
        <v>111</v>
      </c>
      <c r="B29" s="12"/>
      <c r="C29" s="9" t="s">
        <v>112</v>
      </c>
      <c r="D29" s="4">
        <f>[4]Tpub_Offre!D28</f>
        <v>325125.18045665522</v>
      </c>
      <c r="E29" s="4">
        <f>[4]Tpub_Offre!E28</f>
        <v>307576.22037647816</v>
      </c>
      <c r="F29" s="4">
        <f>[4]Tpub_Offre!F28</f>
        <v>316248.15439384989</v>
      </c>
      <c r="G29" s="4">
        <f>[4]Tpub_Offre!G28</f>
        <v>247284.46612606803</v>
      </c>
      <c r="H29" s="4">
        <f>[4]Tpub_Offre!H28</f>
        <v>275549.45621440304</v>
      </c>
      <c r="I29" s="4">
        <f>[4]Tpub_Offre!I28</f>
        <v>300851.38904092397</v>
      </c>
      <c r="J29" s="4">
        <f>[4]Tpub_Offre!J28</f>
        <v>298455.07578393421</v>
      </c>
      <c r="K29" s="4">
        <f>[4]Tpub_Offre!K28</f>
        <v>283760.37114504375</v>
      </c>
      <c r="L29" s="4">
        <f>[4]Tpub_Offre!L28</f>
        <v>309912.7689240136</v>
      </c>
      <c r="M29" s="4">
        <f>[4]Tpub_Offre!M28</f>
        <v>301934.17360773846</v>
      </c>
      <c r="N29" s="4">
        <f>[4]Tpub_Offre!N28</f>
        <v>328407.25247312291</v>
      </c>
      <c r="O29" s="4">
        <f>[4]Tpub_Offre!O28</f>
        <v>391643.5936398895</v>
      </c>
      <c r="P29" s="4">
        <f>[4]Tpub_Offre!P28</f>
        <v>385067.34725239722</v>
      </c>
      <c r="Q29" s="4">
        <f>[4]Tpub_Offre!Q28</f>
        <v>430273.51094555802</v>
      </c>
      <c r="R29" s="4">
        <f>[4]Tpub_Offre!R28</f>
        <v>502128.56985541724</v>
      </c>
      <c r="S29" s="4">
        <f>[4]Tpub_Offre!S28</f>
        <v>492455.98093897162</v>
      </c>
      <c r="T29" s="4">
        <f>[4]Tpub_Offre!T28</f>
        <v>513778.52444837033</v>
      </c>
      <c r="U29" s="4">
        <f>[4]Tpub_Offre!U28</f>
        <v>522812.31571465003</v>
      </c>
      <c r="V29" s="4">
        <f>+V5+V10+V16</f>
        <v>634937</v>
      </c>
      <c r="W29" s="4">
        <f>+W5+W10+W16</f>
        <v>692076</v>
      </c>
      <c r="X29" s="4">
        <f>+X5+X10+X16</f>
        <v>795065</v>
      </c>
      <c r="Y29" s="4">
        <f>+Y5+Y10+Y16</f>
        <v>810283</v>
      </c>
      <c r="Z29" s="56"/>
    </row>
    <row r="30" spans="1:26" x14ac:dyDescent="0.2">
      <c r="A30" s="63" t="s">
        <v>113</v>
      </c>
      <c r="B30" s="64"/>
      <c r="C30" s="65" t="s">
        <v>114</v>
      </c>
      <c r="D30" s="66">
        <f>[4]Tpub_Offre!D29</f>
        <v>82338.623686835897</v>
      </c>
      <c r="E30" s="66">
        <f>[4]Tpub_Offre!E29</f>
        <v>41105.421575075932</v>
      </c>
      <c r="F30" s="66">
        <f>[4]Tpub_Offre!F29</f>
        <v>40466.835020083643</v>
      </c>
      <c r="G30" s="66">
        <f>[4]Tpub_Offre!G29</f>
        <v>30652.298959458516</v>
      </c>
      <c r="H30" s="66">
        <f>[4]Tpub_Offre!H29</f>
        <v>26645.794172738628</v>
      </c>
      <c r="I30" s="66">
        <f>[4]Tpub_Offre!I29</f>
        <v>22955.708458032193</v>
      </c>
      <c r="J30" s="66">
        <f>[4]Tpub_Offre!J29</f>
        <v>22584.721811095558</v>
      </c>
      <c r="K30" s="66">
        <f>[4]Tpub_Offre!K29</f>
        <v>23239.927242823938</v>
      </c>
      <c r="L30" s="66">
        <f>[4]Tpub_Offre!L29</f>
        <v>27414.498942077793</v>
      </c>
      <c r="M30" s="66">
        <f>[4]Tpub_Offre!M29</f>
        <v>29692.15790893315</v>
      </c>
      <c r="N30" s="66">
        <f>[4]Tpub_Offre!N29</f>
        <v>32081.953548427817</v>
      </c>
      <c r="O30" s="66">
        <f>[4]Tpub_Offre!O29</f>
        <v>33246.170027724518</v>
      </c>
      <c r="P30" s="66">
        <f>[4]Tpub_Offre!P29</f>
        <v>33572.730145733818</v>
      </c>
      <c r="Q30" s="66">
        <f>[4]Tpub_Offre!Q29</f>
        <v>34888.778968169019</v>
      </c>
      <c r="R30" s="66">
        <f>[4]Tpub_Offre!R29</f>
        <v>43141.113205881971</v>
      </c>
      <c r="S30" s="66">
        <f>[4]Tpub_Offre!S29</f>
        <v>43328.05724142112</v>
      </c>
      <c r="T30" s="66">
        <f>[4]Tpub_Offre!T29</f>
        <v>34293.40515203205</v>
      </c>
      <c r="U30" s="66">
        <f>[4]Tpub_Offre!U29</f>
        <v>37726.049179149988</v>
      </c>
      <c r="V30" s="66">
        <f>[5]CbCrt!D899</f>
        <v>46366</v>
      </c>
      <c r="W30" s="66">
        <f>[5]CbCrt!E899</f>
        <v>45762</v>
      </c>
      <c r="X30" s="66">
        <f>[5]CbCrt!F899</f>
        <v>58488</v>
      </c>
      <c r="Y30" s="66">
        <f>[5]CbCrt!G899</f>
        <v>52955</v>
      </c>
      <c r="Z30" s="119"/>
    </row>
    <row r="31" spans="1:26" x14ac:dyDescent="0.2">
      <c r="A31" s="12" t="s">
        <v>115</v>
      </c>
      <c r="B31" s="12"/>
      <c r="C31" s="9" t="s">
        <v>13</v>
      </c>
      <c r="D31" s="4">
        <f>[4]Tpub_Offre!D30</f>
        <v>407463.80414349108</v>
      </c>
      <c r="E31" s="4">
        <f>[4]Tpub_Offre!E30</f>
        <v>348681.64195155411</v>
      </c>
      <c r="F31" s="4">
        <f>[4]Tpub_Offre!F30</f>
        <v>356714.98941393354</v>
      </c>
      <c r="G31" s="4">
        <f>[4]Tpub_Offre!G30</f>
        <v>277936.76508552657</v>
      </c>
      <c r="H31" s="4">
        <f>[4]Tpub_Offre!H30</f>
        <v>302195.25038714166</v>
      </c>
      <c r="I31" s="4">
        <f>[4]Tpub_Offre!I30</f>
        <v>323807.09749895614</v>
      </c>
      <c r="J31" s="4">
        <f>[4]Tpub_Offre!J30</f>
        <v>321039.79759502976</v>
      </c>
      <c r="K31" s="4">
        <f>[4]Tpub_Offre!K30</f>
        <v>307000.29838786769</v>
      </c>
      <c r="L31" s="4">
        <f>[4]Tpub_Offre!L30</f>
        <v>337327.2678660914</v>
      </c>
      <c r="M31" s="4">
        <f>[4]Tpub_Offre!M30</f>
        <v>331626.33151667158</v>
      </c>
      <c r="N31" s="4">
        <f>[4]Tpub_Offre!N30</f>
        <v>360489.20602155069</v>
      </c>
      <c r="O31" s="4">
        <f>[4]Tpub_Offre!O30</f>
        <v>424889.76366761402</v>
      </c>
      <c r="P31" s="4">
        <f>[4]Tpub_Offre!P30</f>
        <v>418640.07739813102</v>
      </c>
      <c r="Q31" s="4">
        <f>[4]Tpub_Offre!Q30</f>
        <v>465162.28991372703</v>
      </c>
      <c r="R31" s="4">
        <f>[4]Tpub_Offre!R30</f>
        <v>545269.68306129926</v>
      </c>
      <c r="S31" s="4">
        <f>[4]Tpub_Offre!S30</f>
        <v>535784.0381803927</v>
      </c>
      <c r="T31" s="4">
        <f>[4]Tpub_Offre!T30</f>
        <v>548071.92960040236</v>
      </c>
      <c r="U31" s="4">
        <f>[4]Tpub_Offre!U30</f>
        <v>560538.3648938</v>
      </c>
      <c r="V31" s="4">
        <f>V29+V30</f>
        <v>681303</v>
      </c>
      <c r="W31" s="4">
        <f>W29+W30</f>
        <v>737838</v>
      </c>
      <c r="X31" s="4">
        <f>X29+X30</f>
        <v>853553</v>
      </c>
      <c r="Y31" s="4">
        <f>Y29+Y30</f>
        <v>863238</v>
      </c>
      <c r="Z31" s="56"/>
    </row>
    <row r="32" spans="1:26" ht="5.45" customHeight="1" x14ac:dyDescent="0.2">
      <c r="A32" s="23"/>
      <c r="B32" s="23"/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56"/>
    </row>
    <row r="33" spans="1:26" ht="5.45" customHeight="1" x14ac:dyDescent="0.2"/>
    <row r="34" spans="1:26" ht="10.7" customHeight="1" x14ac:dyDescent="0.2">
      <c r="C34" s="69" t="s">
        <v>121</v>
      </c>
      <c r="D34" s="70">
        <f>[4]Tpub_Offre!D33</f>
        <v>38532.140310081813</v>
      </c>
      <c r="E34" s="70">
        <f>[4]Tpub_Offre!E33</f>
        <v>45792.060890587134</v>
      </c>
      <c r="F34" s="70">
        <f>[4]Tpub_Offre!F33</f>
        <v>44960.746379297576</v>
      </c>
      <c r="G34" s="70">
        <f>[4]Tpub_Offre!G33</f>
        <v>34923.918167041382</v>
      </c>
      <c r="H34" s="70">
        <f>[4]Tpub_Offre!H33</f>
        <v>37969.435120351765</v>
      </c>
      <c r="I34" s="70">
        <f>[4]Tpub_Offre!I33</f>
        <v>39041.286471907122</v>
      </c>
      <c r="J34" s="70">
        <f>[4]Tpub_Offre!J33</f>
        <v>41340.592948108279</v>
      </c>
      <c r="K34" s="70">
        <f>[4]Tpub_Offre!K33</f>
        <v>38782.22358912685</v>
      </c>
      <c r="L34" s="70">
        <f>[4]Tpub_Offre!L33</f>
        <v>48328.045409561921</v>
      </c>
      <c r="M34" s="70">
        <f>[4]Tpub_Offre!M33</f>
        <v>45329.140258629806</v>
      </c>
      <c r="N34" s="70">
        <f>[4]Tpub_Offre!N33</f>
        <v>48112.70332301702</v>
      </c>
      <c r="O34" s="70">
        <f>[4]Tpub_Offre!O33</f>
        <v>56870.945923114952</v>
      </c>
      <c r="P34" s="70">
        <f>[4]Tpub_Offre!P33</f>
        <v>59861.111122676695</v>
      </c>
      <c r="Q34" s="70">
        <f>[4]Tpub_Offre!Q33</f>
        <v>63329.346501706619</v>
      </c>
      <c r="R34" s="70">
        <f>[4]Tpub_Offre!R33</f>
        <v>75948.146600510838</v>
      </c>
      <c r="S34" s="70">
        <f>[4]Tpub_Offre!S33</f>
        <v>72967.279766506603</v>
      </c>
      <c r="T34" s="70">
        <f>[4]Tpub_Offre!T33</f>
        <v>75116.25698394631</v>
      </c>
      <c r="U34" s="70">
        <f>[4]Tpub_Offre!U33</f>
        <v>71818.918226584108</v>
      </c>
      <c r="V34" s="70">
        <f>[5]CbCrt!D903</f>
        <v>87393</v>
      </c>
      <c r="W34" s="70">
        <f>[5]CbCrt!E903</f>
        <v>96531</v>
      </c>
      <c r="X34" s="70">
        <f>[5]CbCrt!F903</f>
        <v>123596</v>
      </c>
      <c r="Y34" s="70">
        <f>[5]CbCrt!G903</f>
        <v>79472</v>
      </c>
      <c r="Z34" s="120"/>
    </row>
    <row r="35" spans="1:26" ht="10.7" customHeight="1" x14ac:dyDescent="0.2">
      <c r="C35" s="71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32"/>
    </row>
    <row r="37" spans="1:26" ht="26.25" customHeight="1" x14ac:dyDescent="0.2">
      <c r="A37" s="133" t="s">
        <v>118</v>
      </c>
      <c r="B37" s="133"/>
      <c r="C37" s="133"/>
    </row>
    <row r="39" spans="1:26" x14ac:dyDescent="0.2">
      <c r="A39" s="59" t="s">
        <v>0</v>
      </c>
      <c r="B39" s="60" t="s">
        <v>1</v>
      </c>
      <c r="C39" s="61" t="s">
        <v>2</v>
      </c>
      <c r="D39" s="62">
        <v>1997</v>
      </c>
      <c r="E39" s="62">
        <f>+D39+1</f>
        <v>1998</v>
      </c>
      <c r="F39" s="62">
        <f>+E39+1</f>
        <v>1999</v>
      </c>
      <c r="G39" s="62">
        <f t="shared" ref="G39:Y39" si="1">+F39+1</f>
        <v>2000</v>
      </c>
      <c r="H39" s="62">
        <f t="shared" si="1"/>
        <v>2001</v>
      </c>
      <c r="I39" s="62">
        <f t="shared" si="1"/>
        <v>2002</v>
      </c>
      <c r="J39" s="62">
        <f t="shared" si="1"/>
        <v>2003</v>
      </c>
      <c r="K39" s="62">
        <f t="shared" si="1"/>
        <v>2004</v>
      </c>
      <c r="L39" s="62">
        <f t="shared" si="1"/>
        <v>2005</v>
      </c>
      <c r="M39" s="62">
        <f t="shared" si="1"/>
        <v>2006</v>
      </c>
      <c r="N39" s="62">
        <f t="shared" si="1"/>
        <v>2007</v>
      </c>
      <c r="O39" s="62">
        <f t="shared" si="1"/>
        <v>2008</v>
      </c>
      <c r="P39" s="62">
        <f t="shared" si="1"/>
        <v>2009</v>
      </c>
      <c r="Q39" s="62">
        <f t="shared" si="1"/>
        <v>2010</v>
      </c>
      <c r="R39" s="62">
        <f t="shared" si="1"/>
        <v>2011</v>
      </c>
      <c r="S39" s="62">
        <f t="shared" si="1"/>
        <v>2012</v>
      </c>
      <c r="T39" s="62">
        <f t="shared" si="1"/>
        <v>2013</v>
      </c>
      <c r="U39" s="62">
        <f t="shared" si="1"/>
        <v>2014</v>
      </c>
      <c r="V39" s="62">
        <f t="shared" si="1"/>
        <v>2015</v>
      </c>
      <c r="W39" s="62">
        <f t="shared" si="1"/>
        <v>2016</v>
      </c>
      <c r="X39" s="62">
        <f t="shared" si="1"/>
        <v>2017</v>
      </c>
      <c r="Y39" s="62">
        <f t="shared" si="1"/>
        <v>2018</v>
      </c>
      <c r="Z39" s="118"/>
    </row>
    <row r="40" spans="1:26" x14ac:dyDescent="0.2">
      <c r="A40" s="12" t="s">
        <v>63</v>
      </c>
      <c r="B40" s="12"/>
      <c r="C40" s="9" t="s">
        <v>64</v>
      </c>
      <c r="D40" s="4">
        <f>[6]Tpub_Offre!D4</f>
        <v>160339.086081113</v>
      </c>
      <c r="E40" s="4">
        <f>[6]Tpub_Offre!E4</f>
        <v>141102.17941611534</v>
      </c>
      <c r="F40" s="4">
        <f>[6]Tpub_Offre!F4</f>
        <v>159430.65056748266</v>
      </c>
      <c r="G40" s="4">
        <f>[6]Tpub_Offre!G4</f>
        <v>151276.54624221806</v>
      </c>
      <c r="H40" s="4">
        <f>[6]Tpub_Offre!H4</f>
        <v>156278.52034614023</v>
      </c>
      <c r="I40" s="4">
        <f>[6]Tpub_Offre!I4</f>
        <v>156593.83588219265</v>
      </c>
      <c r="J40" s="4">
        <f>[6]Tpub_Offre!J4</f>
        <v>163067.07975502277</v>
      </c>
      <c r="K40" s="4">
        <f>[6]Tpub_Offre!K4</f>
        <v>165011.591564142</v>
      </c>
      <c r="L40" s="4">
        <f>[6]Tpub_Offre!L4</f>
        <v>191673.83739110461</v>
      </c>
      <c r="M40" s="4">
        <f>[6]Tpub_Offre!M4</f>
        <v>191784.19570437018</v>
      </c>
      <c r="N40" s="4">
        <f>[6]Tpub_Offre!N4</f>
        <v>192085.65417622548</v>
      </c>
      <c r="O40" s="4">
        <f>[6]Tpub_Offre!O4</f>
        <v>203034.40224552903</v>
      </c>
      <c r="P40" s="4">
        <f>[6]Tpub_Offre!P4</f>
        <v>212349.6403470326</v>
      </c>
      <c r="Q40" s="4">
        <f>[6]Tpub_Offre!Q4</f>
        <v>217533.32993924775</v>
      </c>
      <c r="R40" s="4">
        <f>[6]Tpub_Offre!R4</f>
        <v>234867.09619603379</v>
      </c>
      <c r="S40" s="4">
        <f>[6]Tpub_Offre!S4</f>
        <v>234395.4131088329</v>
      </c>
      <c r="T40" s="4">
        <f>[6]Tpub_Offre!T4</f>
        <v>245636.21053995899</v>
      </c>
      <c r="U40" s="4">
        <f>[6]Tpub_Offre!U4</f>
        <v>224985.37613176429</v>
      </c>
      <c r="V40" s="4">
        <f>[5]CbVolChain2015!D874</f>
        <v>239531</v>
      </c>
      <c r="W40" s="4">
        <f>[5]CbVolChain2015!E874</f>
        <v>254856</v>
      </c>
      <c r="X40" s="4">
        <f>[5]CbVolChain2015!F874</f>
        <v>265204.37278845615</v>
      </c>
      <c r="Y40" s="4">
        <f>[5]CbVolChain2015!G874</f>
        <v>259252.33821828742</v>
      </c>
      <c r="Z40" s="56"/>
    </row>
    <row r="41" spans="1:26" x14ac:dyDescent="0.2">
      <c r="A41" s="63" t="s">
        <v>65</v>
      </c>
      <c r="B41" s="64"/>
      <c r="C41" s="65" t="s">
        <v>66</v>
      </c>
      <c r="D41" s="66">
        <f>[6]Tpub_Offre!D5</f>
        <v>118017.51689386008</v>
      </c>
      <c r="E41" s="66">
        <f>[6]Tpub_Offre!E5</f>
        <v>115713.50324700843</v>
      </c>
      <c r="F41" s="66">
        <f>[6]Tpub_Offre!F5</f>
        <v>129992.14581916148</v>
      </c>
      <c r="G41" s="66">
        <f>[6]Tpub_Offre!G5</f>
        <v>120618.11558281395</v>
      </c>
      <c r="H41" s="66">
        <f>[6]Tpub_Offre!H5</f>
        <v>124192.13354546315</v>
      </c>
      <c r="I41" s="66">
        <f>[6]Tpub_Offre!I5</f>
        <v>122062.88387099933</v>
      </c>
      <c r="J41" s="66">
        <f>[6]Tpub_Offre!J5</f>
        <v>127806.62086731616</v>
      </c>
      <c r="K41" s="66">
        <f>[6]Tpub_Offre!K5</f>
        <v>130667.94074810069</v>
      </c>
      <c r="L41" s="66">
        <f>[6]Tpub_Offre!L5</f>
        <v>153669.8282852729</v>
      </c>
      <c r="M41" s="66">
        <f>[6]Tpub_Offre!M5</f>
        <v>152468.5582443382</v>
      </c>
      <c r="N41" s="66">
        <f>[6]Tpub_Offre!N5</f>
        <v>154399.66135170418</v>
      </c>
      <c r="O41" s="66">
        <f>[6]Tpub_Offre!O5</f>
        <v>164914.55440044031</v>
      </c>
      <c r="P41" s="66">
        <f>[6]Tpub_Offre!P5</f>
        <v>176948.71289824988</v>
      </c>
      <c r="Q41" s="66">
        <f>[6]Tpub_Offre!Q5</f>
        <v>180803.53077190794</v>
      </c>
      <c r="R41" s="66">
        <f>[6]Tpub_Offre!R5</f>
        <v>196279.94938315902</v>
      </c>
      <c r="S41" s="66">
        <f>[6]Tpub_Offre!S5</f>
        <v>195966.90891368722</v>
      </c>
      <c r="T41" s="66">
        <f>[6]Tpub_Offre!T5</f>
        <v>202274.51161869976</v>
      </c>
      <c r="U41" s="66">
        <f>[6]Tpub_Offre!U5</f>
        <v>178913.74072427733</v>
      </c>
      <c r="V41" s="66">
        <f>[5]CbVolChain2015!D875</f>
        <v>196258</v>
      </c>
      <c r="W41" s="66">
        <f>[5]CbVolChain2015!E875</f>
        <v>207729</v>
      </c>
      <c r="X41" s="66">
        <f>[5]CbVolChain2015!F875</f>
        <v>217220.11748637591</v>
      </c>
      <c r="Y41" s="66">
        <f>[5]CbVolChain2015!G875</f>
        <v>205660.7227573657</v>
      </c>
      <c r="Z41" s="119"/>
    </row>
    <row r="42" spans="1:26" x14ac:dyDescent="0.2">
      <c r="A42" s="63" t="s">
        <v>67</v>
      </c>
      <c r="B42" s="64"/>
      <c r="C42" s="65" t="s">
        <v>68</v>
      </c>
      <c r="D42" s="66">
        <f>[6]Tpub_Offre!D6</f>
        <v>13500.183779898427</v>
      </c>
      <c r="E42" s="66">
        <f>[6]Tpub_Offre!E6</f>
        <v>13307.656655189248</v>
      </c>
      <c r="F42" s="66">
        <f>[6]Tpub_Offre!F6</f>
        <v>14675.175412399847</v>
      </c>
      <c r="G42" s="66">
        <f>[6]Tpub_Offre!G6</f>
        <v>14941.852386441333</v>
      </c>
      <c r="H42" s="66">
        <f>[6]Tpub_Offre!H6</f>
        <v>15249.198093515699</v>
      </c>
      <c r="I42" s="66">
        <f>[6]Tpub_Offre!I6</f>
        <v>15723.908829196122</v>
      </c>
      <c r="J42" s="66">
        <f>[6]Tpub_Offre!J6</f>
        <v>15787.700138847609</v>
      </c>
      <c r="K42" s="66">
        <f>[6]Tpub_Offre!K6</f>
        <v>16563.143940261732</v>
      </c>
      <c r="L42" s="66">
        <f>[6]Tpub_Offre!L6</f>
        <v>17399.340324537083</v>
      </c>
      <c r="M42" s="66">
        <f>[6]Tpub_Offre!M6</f>
        <v>17816.303391276575</v>
      </c>
      <c r="N42" s="66">
        <f>[6]Tpub_Offre!N6</f>
        <v>18087.752016458991</v>
      </c>
      <c r="O42" s="66">
        <f>[6]Tpub_Offre!O6</f>
        <v>19502.480370852871</v>
      </c>
      <c r="P42" s="66">
        <f>[6]Tpub_Offre!P6</f>
        <v>19559.100479523302</v>
      </c>
      <c r="Q42" s="66">
        <f>[6]Tpub_Offre!Q6</f>
        <v>20080.681780230963</v>
      </c>
      <c r="R42" s="66">
        <f>[6]Tpub_Offre!R6</f>
        <v>21592.411815633739</v>
      </c>
      <c r="S42" s="66">
        <f>[6]Tpub_Offre!S6</f>
        <v>21792.99574396457</v>
      </c>
      <c r="T42" s="66">
        <f>[6]Tpub_Offre!T6</f>
        <v>22959.178483593674</v>
      </c>
      <c r="U42" s="66">
        <f>[6]Tpub_Offre!U6</f>
        <v>23839.342364734635</v>
      </c>
      <c r="V42" s="66">
        <f>[5]CbVolChain2015!D876</f>
        <v>24370</v>
      </c>
      <c r="W42" s="66">
        <f>[5]CbVolChain2015!E876</f>
        <v>27414.999999999996</v>
      </c>
      <c r="X42" s="66">
        <f>[5]CbVolChain2015!F876</f>
        <v>25294.539953697204</v>
      </c>
      <c r="Y42" s="66">
        <f>[5]CbVolChain2015!G876</f>
        <v>26230.205002710194</v>
      </c>
      <c r="Z42" s="119"/>
    </row>
    <row r="43" spans="1:26" x14ac:dyDescent="0.2">
      <c r="A43" s="63" t="s">
        <v>69</v>
      </c>
      <c r="B43" s="64"/>
      <c r="C43" s="65" t="s">
        <v>70</v>
      </c>
      <c r="D43" s="66">
        <f>[6]Tpub_Offre!D7</f>
        <v>2809.13041249855</v>
      </c>
      <c r="E43" s="66">
        <f>[6]Tpub_Offre!E7</f>
        <v>2157.598818768176</v>
      </c>
      <c r="F43" s="66">
        <f>[6]Tpub_Offre!F7</f>
        <v>2229.6670037923341</v>
      </c>
      <c r="G43" s="66">
        <f>[6]Tpub_Offre!G7</f>
        <v>2351.6244326066062</v>
      </c>
      <c r="H43" s="66">
        <f>[6]Tpub_Offre!H7</f>
        <v>2741.491956910912</v>
      </c>
      <c r="I43" s="66">
        <f>[6]Tpub_Offre!I7</f>
        <v>3156.6459652208259</v>
      </c>
      <c r="J43" s="66">
        <f>[6]Tpub_Offre!J7</f>
        <v>2992.1220621926641</v>
      </c>
      <c r="K43" s="66">
        <f>[6]Tpub_Offre!K7</f>
        <v>3133.9791447891034</v>
      </c>
      <c r="L43" s="66">
        <f>[6]Tpub_Offre!L7</f>
        <v>3419.1734861129235</v>
      </c>
      <c r="M43" s="66">
        <f>[6]Tpub_Offre!M7</f>
        <v>3606.7441690238852</v>
      </c>
      <c r="N43" s="66">
        <f>[6]Tpub_Offre!N7</f>
        <v>3497.1951680672182</v>
      </c>
      <c r="O43" s="66">
        <f>[6]Tpub_Offre!O7</f>
        <v>3727.207350064306</v>
      </c>
      <c r="P43" s="66">
        <f>[6]Tpub_Offre!P7</f>
        <v>3924.3649311981071</v>
      </c>
      <c r="Q43" s="66">
        <f>[6]Tpub_Offre!Q7</f>
        <v>4176.633359824551</v>
      </c>
      <c r="R43" s="66">
        <f>[6]Tpub_Offre!R7</f>
        <v>4252.6379659203276</v>
      </c>
      <c r="S43" s="66">
        <f>[6]Tpub_Offre!S7</f>
        <v>4196.7066507750178</v>
      </c>
      <c r="T43" s="66">
        <f>[6]Tpub_Offre!T7</f>
        <v>7560.3737342737868</v>
      </c>
      <c r="U43" s="66">
        <f>[6]Tpub_Offre!U7</f>
        <v>8754.0252999988879</v>
      </c>
      <c r="V43" s="66">
        <f>[5]CbVolChain2015!D877</f>
        <v>5516</v>
      </c>
      <c r="W43" s="66">
        <f>[5]CbVolChain2015!E877</f>
        <v>5603</v>
      </c>
      <c r="X43" s="66">
        <f>[5]CbVolChain2015!F877</f>
        <v>4612.9962406015038</v>
      </c>
      <c r="Y43" s="66">
        <f>[5]CbVolChain2015!G877</f>
        <v>10913.923920712386</v>
      </c>
      <c r="Z43" s="119"/>
    </row>
    <row r="44" spans="1:26" x14ac:dyDescent="0.2">
      <c r="A44" s="63" t="s">
        <v>71</v>
      </c>
      <c r="B44" s="64"/>
      <c r="C44" s="65" t="s">
        <v>72</v>
      </c>
      <c r="D44" s="66">
        <f>[6]Tpub_Offre!D8</f>
        <v>26012.254994855932</v>
      </c>
      <c r="E44" s="66">
        <f>[6]Tpub_Offre!E8</f>
        <v>9923.4206951494816</v>
      </c>
      <c r="F44" s="66">
        <f>[6]Tpub_Offre!F8</f>
        <v>12533.662332129008</v>
      </c>
      <c r="G44" s="66">
        <f>[6]Tpub_Offre!G8</f>
        <v>13364.953840356184</v>
      </c>
      <c r="H44" s="66">
        <f>[6]Tpub_Offre!H8</f>
        <v>14095.696750250474</v>
      </c>
      <c r="I44" s="66">
        <f>[6]Tpub_Offre!I8</f>
        <v>15650.397216776397</v>
      </c>
      <c r="J44" s="66">
        <f>[6]Tpub_Offre!J8</f>
        <v>16480.636686666301</v>
      </c>
      <c r="K44" s="66">
        <f>[6]Tpub_Offre!K8</f>
        <v>14646.527730990474</v>
      </c>
      <c r="L44" s="66">
        <f>[6]Tpub_Offre!L8</f>
        <v>17185.495295181696</v>
      </c>
      <c r="M44" s="66">
        <f>[6]Tpub_Offre!M8</f>
        <v>17892.589899731538</v>
      </c>
      <c r="N44" s="66">
        <f>[6]Tpub_Offre!N8</f>
        <v>16101.0456399951</v>
      </c>
      <c r="O44" s="66">
        <f>[6]Tpub_Offre!O8</f>
        <v>14890.160124171543</v>
      </c>
      <c r="P44" s="66">
        <f>[6]Tpub_Offre!P8</f>
        <v>11917.462038061316</v>
      </c>
      <c r="Q44" s="66">
        <f>[6]Tpub_Offre!Q8</f>
        <v>12472.484027284321</v>
      </c>
      <c r="R44" s="66">
        <f>[6]Tpub_Offre!R8</f>
        <v>12742.097031320704</v>
      </c>
      <c r="S44" s="66">
        <f>[6]Tpub_Offre!S8</f>
        <v>12438.801800406089</v>
      </c>
      <c r="T44" s="66">
        <f>[6]Tpub_Offre!T8</f>
        <v>12842.14670339178</v>
      </c>
      <c r="U44" s="66">
        <f>[6]Tpub_Offre!U8</f>
        <v>13478.267742753458</v>
      </c>
      <c r="V44" s="66">
        <f>[5]CbVolChain2015!D878</f>
        <v>13387</v>
      </c>
      <c r="W44" s="66">
        <f>[5]CbVolChain2015!E878</f>
        <v>14109</v>
      </c>
      <c r="X44" s="66">
        <f>[5]CbVolChain2015!F878</f>
        <v>17614.540941932031</v>
      </c>
      <c r="Y44" s="66">
        <f>[5]CbVolChain2015!G878</f>
        <v>18326.725420447496</v>
      </c>
      <c r="Z44" s="119"/>
    </row>
    <row r="45" spans="1:26" x14ac:dyDescent="0.2">
      <c r="A45" s="59" t="s">
        <v>73</v>
      </c>
      <c r="B45" s="59"/>
      <c r="C45" s="67" t="s">
        <v>74</v>
      </c>
      <c r="D45" s="68">
        <f>[6]Tpub_Offre!D9</f>
        <v>72100.570399496137</v>
      </c>
      <c r="E45" s="68">
        <f>[6]Tpub_Offre!E9</f>
        <v>42491.75690127907</v>
      </c>
      <c r="F45" s="68">
        <f>[6]Tpub_Offre!F9</f>
        <v>49637.454171502985</v>
      </c>
      <c r="G45" s="68">
        <f>[6]Tpub_Offre!G9</f>
        <v>45495.847239862152</v>
      </c>
      <c r="H45" s="68">
        <f>[6]Tpub_Offre!H9</f>
        <v>53321.905109642714</v>
      </c>
      <c r="I45" s="68">
        <f>[6]Tpub_Offre!I9</f>
        <v>78423.983475257701</v>
      </c>
      <c r="J45" s="68">
        <f>[6]Tpub_Offre!J9</f>
        <v>82645.348030869238</v>
      </c>
      <c r="K45" s="68">
        <f>[6]Tpub_Offre!K9</f>
        <v>66533.928123671663</v>
      </c>
      <c r="L45" s="68">
        <f>[6]Tpub_Offre!L9</f>
        <v>68432.0975549672</v>
      </c>
      <c r="M45" s="68">
        <f>[6]Tpub_Offre!M9</f>
        <v>69291.490908462001</v>
      </c>
      <c r="N45" s="68">
        <f>[6]Tpub_Offre!N9</f>
        <v>71873.938926892006</v>
      </c>
      <c r="O45" s="68">
        <f>[6]Tpub_Offre!O9</f>
        <v>69106.004442310834</v>
      </c>
      <c r="P45" s="68">
        <f>[6]Tpub_Offre!P9</f>
        <v>74138.199022061497</v>
      </c>
      <c r="Q45" s="68">
        <f>[6]Tpub_Offre!Q9</f>
        <v>83619.945007524468</v>
      </c>
      <c r="R45" s="68">
        <f>[6]Tpub_Offre!R9</f>
        <v>78221.891967023752</v>
      </c>
      <c r="S45" s="68">
        <f>[6]Tpub_Offre!S9</f>
        <v>75784.245777213815</v>
      </c>
      <c r="T45" s="68">
        <f>[6]Tpub_Offre!T9</f>
        <v>84763.117463724717</v>
      </c>
      <c r="U45" s="68">
        <f>[6]Tpub_Offre!U9</f>
        <v>93937.974425849738</v>
      </c>
      <c r="V45" s="4">
        <f>[5]CbVolChain2015!D879</f>
        <v>88071</v>
      </c>
      <c r="W45" s="4">
        <f>[5]CbVolChain2015!E879</f>
        <v>88910.000000000015</v>
      </c>
      <c r="X45" s="4">
        <f>[5]CbVolChain2015!F879</f>
        <v>95682.386594219264</v>
      </c>
      <c r="Y45" s="4">
        <f>[5]CbVolChain2015!G879</f>
        <v>124619.04014037328</v>
      </c>
      <c r="Z45" s="56"/>
    </row>
    <row r="46" spans="1:26" x14ac:dyDescent="0.2">
      <c r="A46" s="63" t="s">
        <v>75</v>
      </c>
      <c r="B46" s="64"/>
      <c r="C46" s="65" t="s">
        <v>76</v>
      </c>
      <c r="D46" s="66">
        <f>[6]Tpub_Offre!D10</f>
        <v>3114.2018642446073</v>
      </c>
      <c r="E46" s="66">
        <f>[6]Tpub_Offre!E10</f>
        <v>429.2936894828332</v>
      </c>
      <c r="F46" s="66">
        <f>[6]Tpub_Offre!F10</f>
        <v>292.1370045904539</v>
      </c>
      <c r="G46" s="66">
        <f>[6]Tpub_Offre!G10</f>
        <v>447.53787022057963</v>
      </c>
      <c r="H46" s="66">
        <f>[6]Tpub_Offre!H10</f>
        <v>1450.3979453859672</v>
      </c>
      <c r="I46" s="66">
        <f>[6]Tpub_Offre!I10</f>
        <v>3576.5266246870151</v>
      </c>
      <c r="J46" s="66">
        <f>[6]Tpub_Offre!J10</f>
        <v>4155.7823599521289</v>
      </c>
      <c r="K46" s="66">
        <f>[6]Tpub_Offre!K10</f>
        <v>2606.8306927569338</v>
      </c>
      <c r="L46" s="66">
        <f>[6]Tpub_Offre!L10</f>
        <v>1949.2675461453503</v>
      </c>
      <c r="M46" s="66">
        <f>[6]Tpub_Offre!M10</f>
        <v>1666.0021941639848</v>
      </c>
      <c r="N46" s="66">
        <f>[6]Tpub_Offre!N10</f>
        <v>3213.522039221808</v>
      </c>
      <c r="O46" s="66">
        <f>[6]Tpub_Offre!O10</f>
        <v>2134.1432557164412</v>
      </c>
      <c r="P46" s="66">
        <f>[6]Tpub_Offre!P10</f>
        <v>2316.075395876589</v>
      </c>
      <c r="Q46" s="66">
        <f>[6]Tpub_Offre!Q10</f>
        <v>3330.2908473095831</v>
      </c>
      <c r="R46" s="66">
        <f>[6]Tpub_Offre!R10</f>
        <v>1757.3718443278376</v>
      </c>
      <c r="S46" s="66">
        <f>[6]Tpub_Offre!S10</f>
        <v>1901.947370527269</v>
      </c>
      <c r="T46" s="66">
        <f>[6]Tpub_Offre!T10</f>
        <v>3171.0658456209003</v>
      </c>
      <c r="U46" s="66">
        <f>[6]Tpub_Offre!U10</f>
        <v>3575.8128839436195</v>
      </c>
      <c r="V46" s="66">
        <f>[5]CbVolChain2015!D880</f>
        <v>2711</v>
      </c>
      <c r="W46" s="66">
        <f>[5]CbVolChain2015!E880</f>
        <v>2821</v>
      </c>
      <c r="X46" s="66">
        <f>[5]CbVolChain2015!F880</f>
        <v>2885.6674418604648</v>
      </c>
      <c r="Y46" s="66">
        <f>[5]CbVolChain2015!G880</f>
        <v>2976.6276893041208</v>
      </c>
      <c r="Z46" s="119"/>
    </row>
    <row r="47" spans="1:26" x14ac:dyDescent="0.2">
      <c r="A47" s="63" t="s">
        <v>77</v>
      </c>
      <c r="B47" s="64"/>
      <c r="C47" s="65" t="s">
        <v>78</v>
      </c>
      <c r="D47" s="66">
        <f>[6]Tpub_Offre!D11</f>
        <v>20658.426468585803</v>
      </c>
      <c r="E47" s="66">
        <f>[6]Tpub_Offre!E11</f>
        <v>18246.03406647293</v>
      </c>
      <c r="F47" s="66">
        <f>[6]Tpub_Offre!F11</f>
        <v>23451.491781242508</v>
      </c>
      <c r="G47" s="66">
        <f>[6]Tpub_Offre!G11</f>
        <v>23064.020913924891</v>
      </c>
      <c r="H47" s="66">
        <f>[6]Tpub_Offre!H11</f>
        <v>21017.945609026439</v>
      </c>
      <c r="I47" s="66">
        <f>[6]Tpub_Offre!I11</f>
        <v>24097.39451483998</v>
      </c>
      <c r="J47" s="66">
        <f>[6]Tpub_Offre!J11</f>
        <v>24318.719313944268</v>
      </c>
      <c r="K47" s="66">
        <f>[6]Tpub_Offre!K11</f>
        <v>23610.156911742572</v>
      </c>
      <c r="L47" s="66">
        <f>[6]Tpub_Offre!L11</f>
        <v>28761.139442039293</v>
      </c>
      <c r="M47" s="66">
        <f>[6]Tpub_Offre!M11</f>
        <v>29447.778577039167</v>
      </c>
      <c r="N47" s="66">
        <f>[6]Tpub_Offre!N11</f>
        <v>24060.397850145775</v>
      </c>
      <c r="O47" s="66">
        <f>[6]Tpub_Offre!O11</f>
        <v>27445.28765171154</v>
      </c>
      <c r="P47" s="66">
        <f>[6]Tpub_Offre!P11</f>
        <v>28117.622050363767</v>
      </c>
      <c r="Q47" s="66">
        <f>[6]Tpub_Offre!Q11</f>
        <v>29741.263411193984</v>
      </c>
      <c r="R47" s="66">
        <f>[6]Tpub_Offre!R11</f>
        <v>32095.583126478112</v>
      </c>
      <c r="S47" s="66">
        <f>[6]Tpub_Offre!S11</f>
        <v>31443.183654587065</v>
      </c>
      <c r="T47" s="66">
        <f>[6]Tpub_Offre!T11</f>
        <v>34455.273850068952</v>
      </c>
      <c r="U47" s="66">
        <f>[6]Tpub_Offre!U11</f>
        <v>37318.688858671201</v>
      </c>
      <c r="V47" s="66">
        <f>[5]CbVolChain2015!D881</f>
        <v>37474</v>
      </c>
      <c r="W47" s="66">
        <f>[5]CbVolChain2015!E881</f>
        <v>39884</v>
      </c>
      <c r="X47" s="66">
        <f>[5]CbVolChain2015!F881</f>
        <v>40126.531985232017</v>
      </c>
      <c r="Y47" s="66">
        <f>[5]CbVolChain2015!G881</f>
        <v>42387.651248551192</v>
      </c>
      <c r="Z47" s="119"/>
    </row>
    <row r="48" spans="1:26" x14ac:dyDescent="0.2">
      <c r="A48" s="63" t="s">
        <v>79</v>
      </c>
      <c r="B48" s="64"/>
      <c r="C48" s="65" t="s">
        <v>80</v>
      </c>
      <c r="D48" s="66">
        <f>[6]Tpub_Offre!D12</f>
        <v>22101.334993301771</v>
      </c>
      <c r="E48" s="66">
        <f>[6]Tpub_Offre!E12</f>
        <v>17512.139405871007</v>
      </c>
      <c r="F48" s="66">
        <f>[6]Tpub_Offre!F12</f>
        <v>21243.622970622167</v>
      </c>
      <c r="G48" s="66">
        <f>[6]Tpub_Offre!G12</f>
        <v>16526.765750717248</v>
      </c>
      <c r="H48" s="66">
        <f>[6]Tpub_Offre!H12</f>
        <v>18877.315557839665</v>
      </c>
      <c r="I48" s="66">
        <f>[6]Tpub_Offre!I12</f>
        <v>21433.036212072257</v>
      </c>
      <c r="J48" s="66">
        <f>[6]Tpub_Offre!J12</f>
        <v>22159.60564414454</v>
      </c>
      <c r="K48" s="66">
        <f>[6]Tpub_Offre!K12</f>
        <v>23145.23210959871</v>
      </c>
      <c r="L48" s="66">
        <f>[6]Tpub_Offre!L12</f>
        <v>23758.788249711783</v>
      </c>
      <c r="M48" s="66">
        <f>[6]Tpub_Offre!M12</f>
        <v>24876.902172746682</v>
      </c>
      <c r="N48" s="66">
        <f>[6]Tpub_Offre!N12</f>
        <v>24147.332945396862</v>
      </c>
      <c r="O48" s="66">
        <f>[6]Tpub_Offre!O12</f>
        <v>24410.214190612951</v>
      </c>
      <c r="P48" s="66">
        <f>[6]Tpub_Offre!P12</f>
        <v>26431.906687507657</v>
      </c>
      <c r="Q48" s="66">
        <f>[6]Tpub_Offre!Q12</f>
        <v>25755.885198914653</v>
      </c>
      <c r="R48" s="66">
        <f>[6]Tpub_Offre!R12</f>
        <v>26608.98039430724</v>
      </c>
      <c r="S48" s="66">
        <f>[6]Tpub_Offre!S12</f>
        <v>24570.874288131978</v>
      </c>
      <c r="T48" s="66">
        <f>[6]Tpub_Offre!T12</f>
        <v>21828.755626082577</v>
      </c>
      <c r="U48" s="66">
        <f>[6]Tpub_Offre!U12</f>
        <v>22412.656070155252</v>
      </c>
      <c r="V48" s="66">
        <f>[5]CbVolChain2015!D882</f>
        <v>22882</v>
      </c>
      <c r="W48" s="66">
        <f>[5]CbVolChain2015!E882</f>
        <v>23195</v>
      </c>
      <c r="X48" s="66">
        <f>[5]CbVolChain2015!F882</f>
        <v>24360.749420264001</v>
      </c>
      <c r="Y48" s="66">
        <f>[5]CbVolChain2015!G882</f>
        <v>48328.095433741124</v>
      </c>
      <c r="Z48" s="119"/>
    </row>
    <row r="49" spans="1:26" x14ac:dyDescent="0.2">
      <c r="A49" s="63" t="s">
        <v>81</v>
      </c>
      <c r="B49" s="64"/>
      <c r="C49" s="65" t="s">
        <v>82</v>
      </c>
      <c r="D49" s="66">
        <f>[6]Tpub_Offre!D13</f>
        <v>6043.1611680598617</v>
      </c>
      <c r="E49" s="66">
        <f>[6]Tpub_Offre!E13</f>
        <v>3408.9420269469556</v>
      </c>
      <c r="F49" s="66">
        <f>[6]Tpub_Offre!F13</f>
        <v>2516.8382514625077</v>
      </c>
      <c r="G49" s="66">
        <f>[6]Tpub_Offre!G13</f>
        <v>2449.8514589916426</v>
      </c>
      <c r="H49" s="66">
        <f>[6]Tpub_Offre!H13</f>
        <v>2606.4435283534849</v>
      </c>
      <c r="I49" s="66">
        <f>[6]Tpub_Offre!I13</f>
        <v>3419.7416714698224</v>
      </c>
      <c r="J49" s="66">
        <f>[6]Tpub_Offre!J13</f>
        <v>3042.9409988608295</v>
      </c>
      <c r="K49" s="66">
        <f>[6]Tpub_Offre!K13</f>
        <v>3190.2225852395668</v>
      </c>
      <c r="L49" s="66">
        <f>[6]Tpub_Offre!L13</f>
        <v>3739.3472458694032</v>
      </c>
      <c r="M49" s="66">
        <f>[6]Tpub_Offre!M13</f>
        <v>3441.8856291217985</v>
      </c>
      <c r="N49" s="66">
        <f>[6]Tpub_Offre!N13</f>
        <v>2836.4564772334738</v>
      </c>
      <c r="O49" s="66">
        <f>[6]Tpub_Offre!O13</f>
        <v>3864.6119857786839</v>
      </c>
      <c r="P49" s="66">
        <f>[6]Tpub_Offre!P13</f>
        <v>4139.5284273530051</v>
      </c>
      <c r="Q49" s="66">
        <f>[6]Tpub_Offre!Q13</f>
        <v>5807.1255948718572</v>
      </c>
      <c r="R49" s="66">
        <f>[6]Tpub_Offre!R13</f>
        <v>7645.191285472114</v>
      </c>
      <c r="S49" s="66">
        <f>[6]Tpub_Offre!S13</f>
        <v>6593.0732341112598</v>
      </c>
      <c r="T49" s="66">
        <f>[6]Tpub_Offre!T13</f>
        <v>5849.9311731782327</v>
      </c>
      <c r="U49" s="66">
        <f>[6]Tpub_Offre!U13</f>
        <v>8382.1119239318814</v>
      </c>
      <c r="V49" s="66">
        <f>[5]CbVolChain2015!D883</f>
        <v>8582</v>
      </c>
      <c r="W49" s="66">
        <f>[5]CbVolChain2015!E883</f>
        <v>8152</v>
      </c>
      <c r="X49" s="66">
        <f>[5]CbVolChain2015!F883</f>
        <v>8211.8545979778519</v>
      </c>
      <c r="Y49" s="66">
        <f>[5]CbVolChain2015!G883</f>
        <v>10033.414830332766</v>
      </c>
      <c r="Z49" s="119"/>
    </row>
    <row r="50" spans="1:26" x14ac:dyDescent="0.2">
      <c r="A50" s="63" t="s">
        <v>83</v>
      </c>
      <c r="B50" s="64"/>
      <c r="C50" s="65" t="s">
        <v>84</v>
      </c>
      <c r="D50" s="66">
        <f>[6]Tpub_Offre!D14</f>
        <v>20183.445905304096</v>
      </c>
      <c r="E50" s="66">
        <f>[6]Tpub_Offre!E14</f>
        <v>2895.3477125053387</v>
      </c>
      <c r="F50" s="66">
        <f>[6]Tpub_Offre!F14</f>
        <v>2133.3641635853492</v>
      </c>
      <c r="G50" s="66">
        <f>[6]Tpub_Offre!G14</f>
        <v>3007.6712460077874</v>
      </c>
      <c r="H50" s="66">
        <f>[6]Tpub_Offre!H14</f>
        <v>9369.8024690371494</v>
      </c>
      <c r="I50" s="66">
        <f>[6]Tpub_Offre!I14</f>
        <v>25897.284452188636</v>
      </c>
      <c r="J50" s="66">
        <f>[6]Tpub_Offre!J14</f>
        <v>28968.299713967477</v>
      </c>
      <c r="K50" s="66">
        <f>[6]Tpub_Offre!K14</f>
        <v>13981.485824333886</v>
      </c>
      <c r="L50" s="66">
        <f>[6]Tpub_Offre!L14</f>
        <v>10223.555071201372</v>
      </c>
      <c r="M50" s="66">
        <f>[6]Tpub_Offre!M14</f>
        <v>9858.9223353903726</v>
      </c>
      <c r="N50" s="66">
        <f>[6]Tpub_Offre!N14</f>
        <v>17616.229614894095</v>
      </c>
      <c r="O50" s="66">
        <f>[6]Tpub_Offre!O14</f>
        <v>11251.747358491222</v>
      </c>
      <c r="P50" s="66">
        <f>[6]Tpub_Offre!P14</f>
        <v>13133.066460960479</v>
      </c>
      <c r="Q50" s="66">
        <f>[6]Tpub_Offre!Q14</f>
        <v>18985.379955234384</v>
      </c>
      <c r="R50" s="66">
        <f>[6]Tpub_Offre!R14</f>
        <v>10114.765316438456</v>
      </c>
      <c r="S50" s="66">
        <f>[6]Tpub_Offre!S14</f>
        <v>11275.167229856237</v>
      </c>
      <c r="T50" s="66">
        <f>[6]Tpub_Offre!T14</f>
        <v>19458.090968774042</v>
      </c>
      <c r="U50" s="66">
        <f>[6]Tpub_Offre!U14</f>
        <v>22248.70468914778</v>
      </c>
      <c r="V50" s="66">
        <f>[5]CbVolChain2015!D884</f>
        <v>16422</v>
      </c>
      <c r="W50" s="66">
        <f>[5]CbVolChain2015!E884</f>
        <v>14858</v>
      </c>
      <c r="X50" s="66">
        <f>[5]CbVolChain2015!F884</f>
        <v>20623.233567467651</v>
      </c>
      <c r="Y50" s="66">
        <f>[5]CbVolChain2015!G884</f>
        <v>24304.784729823412</v>
      </c>
      <c r="Z50" s="119"/>
    </row>
    <row r="51" spans="1:26" x14ac:dyDescent="0.2">
      <c r="A51" s="59" t="s">
        <v>85</v>
      </c>
      <c r="B51" s="59"/>
      <c r="C51" s="67" t="s">
        <v>86</v>
      </c>
      <c r="D51" s="68">
        <f>[6]Tpub_Offre!D15</f>
        <v>180839.85985485307</v>
      </c>
      <c r="E51" s="68">
        <f>[6]Tpub_Offre!E15</f>
        <v>147376.11597658251</v>
      </c>
      <c r="F51" s="68">
        <f>[6]Tpub_Offre!F15</f>
        <v>176777.41896867665</v>
      </c>
      <c r="G51" s="68">
        <f>[6]Tpub_Offre!G15</f>
        <v>184531.83098136514</v>
      </c>
      <c r="H51" s="68">
        <f>[6]Tpub_Offre!H15</f>
        <v>193911.95795842758</v>
      </c>
      <c r="I51" s="68">
        <f>[6]Tpub_Offre!I15</f>
        <v>189857.6024429634</v>
      </c>
      <c r="J51" s="68">
        <f>[6]Tpub_Offre!J15</f>
        <v>179073.49594862945</v>
      </c>
      <c r="K51" s="68">
        <f>[6]Tpub_Offre!K15</f>
        <v>195223.89285318457</v>
      </c>
      <c r="L51" s="68">
        <f>[6]Tpub_Offre!L15</f>
        <v>193862.71313432319</v>
      </c>
      <c r="M51" s="68">
        <f>[6]Tpub_Offre!M15</f>
        <v>203251.58308153204</v>
      </c>
      <c r="N51" s="68">
        <f>[6]Tpub_Offre!N15</f>
        <v>210490.16242018255</v>
      </c>
      <c r="O51" s="68">
        <f>[6]Tpub_Offre!O15</f>
        <v>223844.27327444553</v>
      </c>
      <c r="P51" s="68">
        <f>[6]Tpub_Offre!P15</f>
        <v>221950.10922514054</v>
      </c>
      <c r="Q51" s="68">
        <f>[6]Tpub_Offre!Q15</f>
        <v>238168.76773920402</v>
      </c>
      <c r="R51" s="68">
        <f>[6]Tpub_Offre!R15</f>
        <v>265655.0599516154</v>
      </c>
      <c r="S51" s="68">
        <f>[6]Tpub_Offre!S15</f>
        <v>258096.84099358815</v>
      </c>
      <c r="T51" s="68">
        <f>[6]Tpub_Offre!T15</f>
        <v>267038.5739909063</v>
      </c>
      <c r="U51" s="68">
        <f>[6]Tpub_Offre!U15</f>
        <v>281904.50935116463</v>
      </c>
      <c r="V51" s="68">
        <f>[5]CbVolChain2015!D885</f>
        <v>307335</v>
      </c>
      <c r="W51" s="68">
        <f>[5]CbVolChain2015!E885</f>
        <v>328788</v>
      </c>
      <c r="X51" s="68">
        <f>[5]CbVolChain2015!F885</f>
        <v>346572.62596927554</v>
      </c>
      <c r="Y51" s="68">
        <f>[5]CbVolChain2015!G885</f>
        <v>352693.32856558851</v>
      </c>
      <c r="Z51" s="56"/>
    </row>
    <row r="52" spans="1:26" x14ac:dyDescent="0.2">
      <c r="A52" s="63" t="s">
        <v>87</v>
      </c>
      <c r="B52" s="64"/>
      <c r="C52" s="65" t="s">
        <v>88</v>
      </c>
      <c r="D52" s="66">
        <f>[6]Tpub_Offre!D16</f>
        <v>87699.394901447464</v>
      </c>
      <c r="E52" s="66">
        <f>[6]Tpub_Offre!E16</f>
        <v>61026.480530005123</v>
      </c>
      <c r="F52" s="66">
        <f>[6]Tpub_Offre!F16</f>
        <v>74959.444477797239</v>
      </c>
      <c r="G52" s="66">
        <f>[6]Tpub_Offre!G16</f>
        <v>83606.528175298925</v>
      </c>
      <c r="H52" s="66">
        <f>[6]Tpub_Offre!H16</f>
        <v>90205.505639889452</v>
      </c>
      <c r="I52" s="66">
        <f>[6]Tpub_Offre!I16</f>
        <v>79379.052384591778</v>
      </c>
      <c r="J52" s="66">
        <f>[6]Tpub_Offre!J16</f>
        <v>71783.975068609478</v>
      </c>
      <c r="K52" s="66">
        <f>[6]Tpub_Offre!K16</f>
        <v>83067.842119659806</v>
      </c>
      <c r="L52" s="66">
        <f>[6]Tpub_Offre!L16</f>
        <v>72474.474480741948</v>
      </c>
      <c r="M52" s="66">
        <f>[6]Tpub_Offre!M16</f>
        <v>81656.439926026738</v>
      </c>
      <c r="N52" s="66">
        <f>[6]Tpub_Offre!N16</f>
        <v>86718.273859024164</v>
      </c>
      <c r="O52" s="66">
        <f>[6]Tpub_Offre!O16</f>
        <v>93155.030052849892</v>
      </c>
      <c r="P52" s="66">
        <f>[6]Tpub_Offre!P16</f>
        <v>88338.335026549816</v>
      </c>
      <c r="Q52" s="66">
        <f>[6]Tpub_Offre!Q16</f>
        <v>89106.650605522038</v>
      </c>
      <c r="R52" s="66">
        <f>[6]Tpub_Offre!R16</f>
        <v>97818.215166287162</v>
      </c>
      <c r="S52" s="66">
        <f>[6]Tpub_Offre!S16</f>
        <v>107134.4513828504</v>
      </c>
      <c r="T52" s="66">
        <f>[6]Tpub_Offre!T16</f>
        <v>108411.51422222736</v>
      </c>
      <c r="U52" s="66">
        <f>[6]Tpub_Offre!U16</f>
        <v>107467.16273071882</v>
      </c>
      <c r="V52" s="66">
        <f>[5]CbVolChain2015!D886</f>
        <v>121840</v>
      </c>
      <c r="W52" s="66">
        <f>[5]CbVolChain2015!E886</f>
        <v>123030.99999999999</v>
      </c>
      <c r="X52" s="66">
        <f>[5]CbVolChain2015!F886</f>
        <v>125958.96449667301</v>
      </c>
      <c r="Y52" s="66">
        <f>[5]CbVolChain2015!G886</f>
        <v>125739.36776232155</v>
      </c>
      <c r="Z52" s="119"/>
    </row>
    <row r="53" spans="1:26" x14ac:dyDescent="0.2">
      <c r="A53" s="63" t="s">
        <v>89</v>
      </c>
      <c r="B53" s="64"/>
      <c r="C53" s="65" t="s">
        <v>90</v>
      </c>
      <c r="D53" s="66">
        <f>[6]Tpub_Offre!D17</f>
        <v>21763.854063998333</v>
      </c>
      <c r="E53" s="66">
        <f>[6]Tpub_Offre!E17</f>
        <v>20131.349960662094</v>
      </c>
      <c r="F53" s="66">
        <f>[6]Tpub_Offre!F17</f>
        <v>25970.19797785614</v>
      </c>
      <c r="G53" s="66">
        <f>[6]Tpub_Offre!G17</f>
        <v>23505.15655954734</v>
      </c>
      <c r="H53" s="66">
        <f>[6]Tpub_Offre!H17</f>
        <v>21825.299973411085</v>
      </c>
      <c r="I53" s="66">
        <f>[6]Tpub_Offre!I17</f>
        <v>22947.023666500882</v>
      </c>
      <c r="J53" s="66">
        <f>[6]Tpub_Offre!J17</f>
        <v>23270.633409279701</v>
      </c>
      <c r="K53" s="66">
        <f>[6]Tpub_Offre!K17</f>
        <v>22907.192182634994</v>
      </c>
      <c r="L53" s="66">
        <f>[6]Tpub_Offre!L17</f>
        <v>21350.753338356219</v>
      </c>
      <c r="M53" s="66">
        <f>[6]Tpub_Offre!M17</f>
        <v>20255.221576625492</v>
      </c>
      <c r="N53" s="66">
        <f>[6]Tpub_Offre!N17</f>
        <v>22329.272314207003</v>
      </c>
      <c r="O53" s="66">
        <f>[6]Tpub_Offre!O17</f>
        <v>26110.689547502439</v>
      </c>
      <c r="P53" s="66">
        <f>[6]Tpub_Offre!P17</f>
        <v>23121.281278151797</v>
      </c>
      <c r="Q53" s="66">
        <f>[6]Tpub_Offre!Q17</f>
        <v>26040.071014374895</v>
      </c>
      <c r="R53" s="66">
        <f>[6]Tpub_Offre!R17</f>
        <v>29016.496363108698</v>
      </c>
      <c r="S53" s="66">
        <f>[6]Tpub_Offre!S17</f>
        <v>27498.642525485488</v>
      </c>
      <c r="T53" s="66">
        <f>[6]Tpub_Offre!T17</f>
        <v>27782.340027447321</v>
      </c>
      <c r="U53" s="66">
        <f>[6]Tpub_Offre!U17</f>
        <v>27792.834827485822</v>
      </c>
      <c r="V53" s="66">
        <f>[5]CbVolChain2015!D887</f>
        <v>33802</v>
      </c>
      <c r="W53" s="66">
        <f>[5]CbVolChain2015!E887</f>
        <v>35911</v>
      </c>
      <c r="X53" s="66">
        <f>[5]CbVolChain2015!F887</f>
        <v>37414.224323093818</v>
      </c>
      <c r="Y53" s="66">
        <f>[5]CbVolChain2015!G887</f>
        <v>38916.388089637861</v>
      </c>
      <c r="Z53" s="119"/>
    </row>
    <row r="54" spans="1:26" x14ac:dyDescent="0.2">
      <c r="A54" s="63" t="s">
        <v>91</v>
      </c>
      <c r="B54" s="64"/>
      <c r="C54" s="65" t="s">
        <v>92</v>
      </c>
      <c r="D54" s="66">
        <f>[6]Tpub_Offre!D18</f>
        <v>2693.1552227237917</v>
      </c>
      <c r="E54" s="66">
        <f>[6]Tpub_Offre!E18</f>
        <v>1659.3766657323486</v>
      </c>
      <c r="F54" s="66">
        <f>[6]Tpub_Offre!F18</f>
        <v>2394.0718828904028</v>
      </c>
      <c r="G54" s="66">
        <f>[6]Tpub_Offre!G18</f>
        <v>3305.6467751836499</v>
      </c>
      <c r="H54" s="66">
        <f>[6]Tpub_Offre!H18</f>
        <v>3241.1552503677485</v>
      </c>
      <c r="I54" s="66">
        <f>[6]Tpub_Offre!I18</f>
        <v>4090.2222307776283</v>
      </c>
      <c r="J54" s="66">
        <f>[6]Tpub_Offre!J18</f>
        <v>3553.4083128781094</v>
      </c>
      <c r="K54" s="66">
        <f>[6]Tpub_Offre!K18</f>
        <v>1343.0509232971071</v>
      </c>
      <c r="L54" s="66">
        <f>[6]Tpub_Offre!L18</f>
        <v>1760.4518771855546</v>
      </c>
      <c r="M54" s="66">
        <f>[6]Tpub_Offre!M18</f>
        <v>3343.6518143219218</v>
      </c>
      <c r="N54" s="66">
        <f>[6]Tpub_Offre!N18</f>
        <v>2558.3560774817634</v>
      </c>
      <c r="O54" s="66">
        <f>[6]Tpub_Offre!O18</f>
        <v>3823.2184182965138</v>
      </c>
      <c r="P54" s="66">
        <f>[6]Tpub_Offre!P18</f>
        <v>1191.5787240044992</v>
      </c>
      <c r="Q54" s="66">
        <f>[6]Tpub_Offre!Q18</f>
        <v>1683.9086951815934</v>
      </c>
      <c r="R54" s="66">
        <f>[6]Tpub_Offre!R18</f>
        <v>1582.9610734171702</v>
      </c>
      <c r="S54" s="66">
        <f>[6]Tpub_Offre!S18</f>
        <v>706.57673851241861</v>
      </c>
      <c r="T54" s="66">
        <f>[6]Tpub_Offre!T18</f>
        <v>2185.8708878017896</v>
      </c>
      <c r="U54" s="66">
        <f>[6]Tpub_Offre!U18</f>
        <v>2921.5618517841922</v>
      </c>
      <c r="V54" s="66">
        <f>[5]CbVolChain2015!D888</f>
        <v>2486</v>
      </c>
      <c r="W54" s="66">
        <f>[5]CbVolChain2015!E888</f>
        <v>3266</v>
      </c>
      <c r="X54" s="66">
        <f>[5]CbVolChain2015!F888</f>
        <v>3631.5127318453319</v>
      </c>
      <c r="Y54" s="66">
        <f>[5]CbVolChain2015!G888</f>
        <v>4452.3174203978988</v>
      </c>
      <c r="Z54" s="119"/>
    </row>
    <row r="55" spans="1:26" x14ac:dyDescent="0.2">
      <c r="A55" s="63" t="s">
        <v>93</v>
      </c>
      <c r="B55" s="64"/>
      <c r="C55" s="65" t="s">
        <v>94</v>
      </c>
      <c r="D55" s="66">
        <f>[6]Tpub_Offre!D19</f>
        <v>17508.22511739792</v>
      </c>
      <c r="E55" s="66">
        <f>[6]Tpub_Offre!E19</f>
        <v>14439.823997060275</v>
      </c>
      <c r="F55" s="66">
        <f>[6]Tpub_Offre!F19</f>
        <v>17003.555458153161</v>
      </c>
      <c r="G55" s="66">
        <f>[6]Tpub_Offre!G19</f>
        <v>16775.397057614526</v>
      </c>
      <c r="H55" s="66">
        <f>[6]Tpub_Offre!H19</f>
        <v>17649.923684900357</v>
      </c>
      <c r="I55" s="66">
        <f>[6]Tpub_Offre!I19</f>
        <v>17698.560269318714</v>
      </c>
      <c r="J55" s="66">
        <f>[6]Tpub_Offre!J19</f>
        <v>17727.22372037578</v>
      </c>
      <c r="K55" s="66">
        <f>[6]Tpub_Offre!K19</f>
        <v>18467.190000940758</v>
      </c>
      <c r="L55" s="66">
        <f>[6]Tpub_Offre!L19</f>
        <v>19779.291646241647</v>
      </c>
      <c r="M55" s="66">
        <f>[6]Tpub_Offre!M19</f>
        <v>20273.866336490719</v>
      </c>
      <c r="N55" s="66">
        <f>[6]Tpub_Offre!N19</f>
        <v>20295.607071996084</v>
      </c>
      <c r="O55" s="66">
        <f>[6]Tpub_Offre!O19</f>
        <v>21579.389497929067</v>
      </c>
      <c r="P55" s="66">
        <f>[6]Tpub_Offre!P19</f>
        <v>22310.587379813842</v>
      </c>
      <c r="Q55" s="66">
        <f>[6]Tpub_Offre!Q19</f>
        <v>23495.548653922295</v>
      </c>
      <c r="R55" s="66">
        <f>[6]Tpub_Offre!R19</f>
        <v>25996.228212727015</v>
      </c>
      <c r="S55" s="66">
        <f>[6]Tpub_Offre!S19</f>
        <v>25091.096473731042</v>
      </c>
      <c r="T55" s="66">
        <f>[6]Tpub_Offre!T19</f>
        <v>26954.695016065158</v>
      </c>
      <c r="U55" s="66">
        <f>[6]Tpub_Offre!U19</f>
        <v>28340.687660535234</v>
      </c>
      <c r="V55" s="66">
        <f>[5]CbVolChain2015!D889</f>
        <v>28999</v>
      </c>
      <c r="W55" s="66">
        <f>[5]CbVolChain2015!E889</f>
        <v>25494</v>
      </c>
      <c r="X55" s="66">
        <f>[5]CbVolChain2015!F889</f>
        <v>26948.86517287177</v>
      </c>
      <c r="Y55" s="66">
        <f>[5]CbVolChain2015!G889</f>
        <v>26149.43671250542</v>
      </c>
      <c r="Z55" s="119"/>
    </row>
    <row r="56" spans="1:26" x14ac:dyDescent="0.2">
      <c r="A56" s="63" t="s">
        <v>95</v>
      </c>
      <c r="B56" s="64"/>
      <c r="C56" s="65" t="s">
        <v>96</v>
      </c>
      <c r="D56" s="66">
        <f>[6]Tpub_Offre!D20</f>
        <v>1347.3651170437258</v>
      </c>
      <c r="E56" s="66">
        <f>[6]Tpub_Offre!E20</f>
        <v>1051.764773175458</v>
      </c>
      <c r="F56" s="66">
        <f>[6]Tpub_Offre!F20</f>
        <v>1160.3993412325472</v>
      </c>
      <c r="G56" s="66">
        <f>[6]Tpub_Offre!G20</f>
        <v>1017.178751714181</v>
      </c>
      <c r="H56" s="66">
        <f>[6]Tpub_Offre!H20</f>
        <v>1207.397169018318</v>
      </c>
      <c r="I56" s="66">
        <f>[6]Tpub_Offre!I20</f>
        <v>1253.7245074885848</v>
      </c>
      <c r="J56" s="66">
        <f>[6]Tpub_Offre!J20</f>
        <v>1492.144855343472</v>
      </c>
      <c r="K56" s="66">
        <f>[6]Tpub_Offre!K20</f>
        <v>1194.6066811777525</v>
      </c>
      <c r="L56" s="66">
        <f>[6]Tpub_Offre!L20</f>
        <v>1149.6187747000361</v>
      </c>
      <c r="M56" s="66">
        <f>[6]Tpub_Offre!M20</f>
        <v>1625.8884300199045</v>
      </c>
      <c r="N56" s="66">
        <f>[6]Tpub_Offre!N20</f>
        <v>1963.353906979404</v>
      </c>
      <c r="O56" s="66">
        <f>[6]Tpub_Offre!O20</f>
        <v>2698.9214215414586</v>
      </c>
      <c r="P56" s="66">
        <f>[6]Tpub_Offre!P20</f>
        <v>2869.2521489235169</v>
      </c>
      <c r="Q56" s="66">
        <f>[6]Tpub_Offre!Q20</f>
        <v>3633.8450943750831</v>
      </c>
      <c r="R56" s="66">
        <f>[6]Tpub_Offre!R20</f>
        <v>10298.783388719234</v>
      </c>
      <c r="S56" s="66">
        <f>[6]Tpub_Offre!S20</f>
        <v>4626.915246848811</v>
      </c>
      <c r="T56" s="66">
        <f>[6]Tpub_Offre!T20</f>
        <v>5277.8900695373686</v>
      </c>
      <c r="U56" s="66">
        <f>[6]Tpub_Offre!U20</f>
        <v>6729.8428127669431</v>
      </c>
      <c r="V56" s="66">
        <f>[5]CbVolChain2015!D890</f>
        <v>5394</v>
      </c>
      <c r="W56" s="66">
        <f>[5]CbVolChain2015!E890</f>
        <v>14408</v>
      </c>
      <c r="X56" s="66">
        <f>[5]CbVolChain2015!F890</f>
        <v>17079.920166320164</v>
      </c>
      <c r="Y56" s="66">
        <f>[5]CbVolChain2015!G890</f>
        <v>20543.121116394002</v>
      </c>
      <c r="Z56" s="119"/>
    </row>
    <row r="57" spans="1:26" x14ac:dyDescent="0.2">
      <c r="A57" s="63" t="s">
        <v>97</v>
      </c>
      <c r="B57" s="64"/>
      <c r="C57" s="65" t="s">
        <v>98</v>
      </c>
      <c r="D57" s="66">
        <f>[6]Tpub_Offre!D21</f>
        <v>4837.7383291366168</v>
      </c>
      <c r="E57" s="66">
        <f>[6]Tpub_Offre!E21</f>
        <v>4697.7205198588226</v>
      </c>
      <c r="F57" s="66">
        <f>[6]Tpub_Offre!F21</f>
        <v>5203.4737512118591</v>
      </c>
      <c r="G57" s="66">
        <f>[6]Tpub_Offre!G21</f>
        <v>5325.6121975878805</v>
      </c>
      <c r="H57" s="66">
        <f>[6]Tpub_Offre!H21</f>
        <v>5397.2794699683045</v>
      </c>
      <c r="I57" s="66">
        <f>[6]Tpub_Offre!I21</f>
        <v>5475.8198295987977</v>
      </c>
      <c r="J57" s="66">
        <f>[6]Tpub_Offre!J21</f>
        <v>4500.8010978537086</v>
      </c>
      <c r="K57" s="66">
        <f>[6]Tpub_Offre!K21</f>
        <v>4593.5483560342491</v>
      </c>
      <c r="L57" s="66">
        <f>[6]Tpub_Offre!L21</f>
        <v>4940.8021386564069</v>
      </c>
      <c r="M57" s="66">
        <f>[6]Tpub_Offre!M21</f>
        <v>5223.9151051626486</v>
      </c>
      <c r="N57" s="66">
        <f>[6]Tpub_Offre!N21</f>
        <v>5496.2516245733468</v>
      </c>
      <c r="O57" s="66">
        <f>[6]Tpub_Offre!O21</f>
        <v>6217.1910467033968</v>
      </c>
      <c r="P57" s="66">
        <f>[6]Tpub_Offre!P21</f>
        <v>6358.3142385146448</v>
      </c>
      <c r="Q57" s="66">
        <f>[6]Tpub_Offre!Q21</f>
        <v>6317.490098016161</v>
      </c>
      <c r="R57" s="66">
        <f>[6]Tpub_Offre!R21</f>
        <v>6719.490959804074</v>
      </c>
      <c r="S57" s="66">
        <f>[6]Tpub_Offre!S21</f>
        <v>6745.5281633558589</v>
      </c>
      <c r="T57" s="66">
        <f>[6]Tpub_Offre!T21</f>
        <v>6998.6578335087925</v>
      </c>
      <c r="U57" s="66">
        <f>[6]Tpub_Offre!U21</f>
        <v>7423.8885594869398</v>
      </c>
      <c r="V57" s="66">
        <f>[5]CbVolChain2015!D891</f>
        <v>7817</v>
      </c>
      <c r="W57" s="66">
        <f>[5]CbVolChain2015!E891</f>
        <v>8055</v>
      </c>
      <c r="X57" s="66">
        <f>[5]CbVolChain2015!F891</f>
        <v>8210.4751659700032</v>
      </c>
      <c r="Y57" s="66">
        <f>[5]CbVolChain2015!G891</f>
        <v>8441.3636797281906</v>
      </c>
      <c r="Z57" s="119"/>
    </row>
    <row r="58" spans="1:26" x14ac:dyDescent="0.2">
      <c r="A58" s="63" t="s">
        <v>99</v>
      </c>
      <c r="B58" s="64"/>
      <c r="C58" s="65" t="s">
        <v>100</v>
      </c>
      <c r="D58" s="66">
        <f>[6]Tpub_Offre!D22</f>
        <v>10900.486516065021</v>
      </c>
      <c r="E58" s="66">
        <f>[6]Tpub_Offre!E22</f>
        <v>8832.878782367552</v>
      </c>
      <c r="F58" s="66">
        <f>[6]Tpub_Offre!F22</f>
        <v>10349.488157476748</v>
      </c>
      <c r="G58" s="66">
        <f>[6]Tpub_Offre!G22</f>
        <v>10347.456452803292</v>
      </c>
      <c r="H58" s="66">
        <f>[6]Tpub_Offre!H22</f>
        <v>10793.942135580186</v>
      </c>
      <c r="I58" s="66">
        <f>[6]Tpub_Offre!I22</f>
        <v>10670.747136630607</v>
      </c>
      <c r="J58" s="66">
        <f>[6]Tpub_Offre!J22</f>
        <v>10598.646047612467</v>
      </c>
      <c r="K58" s="66">
        <f>[6]Tpub_Offre!K22</f>
        <v>11095.186548322275</v>
      </c>
      <c r="L58" s="66">
        <f>[6]Tpub_Offre!L22</f>
        <v>11883.074118151097</v>
      </c>
      <c r="M58" s="66">
        <f>[6]Tpub_Offre!M22</f>
        <v>12080.44560757348</v>
      </c>
      <c r="N58" s="66">
        <f>[6]Tpub_Offre!N22</f>
        <v>12807.130321045215</v>
      </c>
      <c r="O58" s="66">
        <f>[6]Tpub_Offre!O22</f>
        <v>13322.11944073015</v>
      </c>
      <c r="P58" s="66">
        <f>[6]Tpub_Offre!P22</f>
        <v>14199.123878929271</v>
      </c>
      <c r="Q58" s="66">
        <f>[6]Tpub_Offre!Q22</f>
        <v>14835.852299350854</v>
      </c>
      <c r="R58" s="66">
        <f>[6]Tpub_Offre!R22</f>
        <v>16415.649322173373</v>
      </c>
      <c r="S58" s="66">
        <f>[6]Tpub_Offre!S22</f>
        <v>15845.83642695058</v>
      </c>
      <c r="T58" s="66">
        <f>[6]Tpub_Offre!T22</f>
        <v>16580.239275388914</v>
      </c>
      <c r="U58" s="66">
        <f>[6]Tpub_Offre!U22</f>
        <v>17484.771371452305</v>
      </c>
      <c r="V58" s="66">
        <f>[5]CbVolChain2015!D892</f>
        <v>18441</v>
      </c>
      <c r="W58" s="66">
        <f>[5]CbVolChain2015!E892</f>
        <v>24063</v>
      </c>
      <c r="X58" s="66">
        <f>[5]CbVolChain2015!F892</f>
        <v>30572.238110762461</v>
      </c>
      <c r="Y58" s="66">
        <f>[5]CbVolChain2015!G892</f>
        <v>33077.508873209888</v>
      </c>
      <c r="Z58" s="119"/>
    </row>
    <row r="59" spans="1:26" x14ac:dyDescent="0.2">
      <c r="A59" s="63" t="s">
        <v>101</v>
      </c>
      <c r="B59" s="64"/>
      <c r="C59" s="65" t="s">
        <v>102</v>
      </c>
      <c r="D59" s="66">
        <f>[6]Tpub_Offre!D23</f>
        <v>3507.7205547082317</v>
      </c>
      <c r="E59" s="66">
        <f>[6]Tpub_Offre!E23</f>
        <v>2855.2540903637655</v>
      </c>
      <c r="F59" s="66">
        <f>[6]Tpub_Offre!F23</f>
        <v>3351.595909836004</v>
      </c>
      <c r="G59" s="66">
        <f>[6]Tpub_Offre!G23</f>
        <v>3334.8987728879688</v>
      </c>
      <c r="H59" s="66">
        <f>[6]Tpub_Offre!H23</f>
        <v>3489.7101495039806</v>
      </c>
      <c r="I59" s="66">
        <f>[6]Tpub_Offre!I23</f>
        <v>3461.1133205712558</v>
      </c>
      <c r="J59" s="66">
        <f>[6]Tpub_Offre!J23</f>
        <v>3452.5519334953019</v>
      </c>
      <c r="K59" s="66">
        <f>[6]Tpub_Offre!K23</f>
        <v>3605.277972565395</v>
      </c>
      <c r="L59" s="66">
        <f>[6]Tpub_Offre!L23</f>
        <v>3858.0942274484069</v>
      </c>
      <c r="M59" s="66">
        <f>[6]Tpub_Offre!M23</f>
        <v>3931.8963263190103</v>
      </c>
      <c r="N59" s="66">
        <f>[6]Tpub_Offre!N23</f>
        <v>4097.0789475107222</v>
      </c>
      <c r="O59" s="66">
        <f>[6]Tpub_Offre!O23</f>
        <v>4288.3389890027065</v>
      </c>
      <c r="P59" s="66">
        <f>[6]Tpub_Offre!P23</f>
        <v>4530.4080515042579</v>
      </c>
      <c r="Q59" s="66">
        <f>[6]Tpub_Offre!Q23</f>
        <v>4740.3170608654345</v>
      </c>
      <c r="R59" s="66">
        <f>[6]Tpub_Offre!R23</f>
        <v>5251.098762945152</v>
      </c>
      <c r="S59" s="66">
        <f>[6]Tpub_Offre!S23</f>
        <v>5065.6145338341612</v>
      </c>
      <c r="T59" s="66">
        <f>[6]Tpub_Offre!T23</f>
        <v>5345.5409129228774</v>
      </c>
      <c r="U59" s="66">
        <f>[6]Tpub_Offre!U23</f>
        <v>5630.5671883044333</v>
      </c>
      <c r="V59" s="66">
        <f>[5]CbVolChain2015!D893</f>
        <v>5884</v>
      </c>
      <c r="W59" s="66">
        <f>[5]CbVolChain2015!E893</f>
        <v>6128.9999999999991</v>
      </c>
      <c r="X59" s="66">
        <f>[5]CbVolChain2015!F893</f>
        <v>5705.2957273163693</v>
      </c>
      <c r="Y59" s="66">
        <f>[5]CbVolChain2015!G893</f>
        <v>5889.0878921502299</v>
      </c>
      <c r="Z59" s="119"/>
    </row>
    <row r="60" spans="1:26" x14ac:dyDescent="0.2">
      <c r="A60" s="63" t="s">
        <v>103</v>
      </c>
      <c r="B60" s="64"/>
      <c r="C60" s="65" t="s">
        <v>104</v>
      </c>
      <c r="D60" s="66">
        <f>[6]Tpub_Offre!D24</f>
        <v>20827.974031713544</v>
      </c>
      <c r="E60" s="66">
        <f>[6]Tpub_Offre!E24</f>
        <v>21793.479224714902</v>
      </c>
      <c r="F60" s="66">
        <f>[6]Tpub_Offre!F24</f>
        <v>25124.134147174798</v>
      </c>
      <c r="G60" s="66">
        <f>[6]Tpub_Offre!G24</f>
        <v>23803.32431984643</v>
      </c>
      <c r="H60" s="66">
        <f>[6]Tpub_Offre!H24</f>
        <v>26593.529018223569</v>
      </c>
      <c r="I60" s="66">
        <f>[6]Tpub_Offre!I24</f>
        <v>26066.065780435376</v>
      </c>
      <c r="J60" s="66">
        <f>[6]Tpub_Offre!J24</f>
        <v>27331.696897327049</v>
      </c>
      <c r="K60" s="66">
        <f>[6]Tpub_Offre!K24</f>
        <v>27295.185423522234</v>
      </c>
      <c r="L60" s="66">
        <f>[6]Tpub_Offre!L24</f>
        <v>30288.438022949504</v>
      </c>
      <c r="M60" s="66">
        <f>[6]Tpub_Offre!M24</f>
        <v>29083.751373443243</v>
      </c>
      <c r="N60" s="66">
        <f>[6]Tpub_Offre!N24</f>
        <v>30214.722688120382</v>
      </c>
      <c r="O60" s="66">
        <f>[6]Tpub_Offre!O24</f>
        <v>27448.439063709811</v>
      </c>
      <c r="P60" s="66">
        <f>[6]Tpub_Offre!P24</f>
        <v>34769.729000003033</v>
      </c>
      <c r="Q60" s="66">
        <f>[6]Tpub_Offre!Q24</f>
        <v>38959.405686001664</v>
      </c>
      <c r="R60" s="66">
        <f>[6]Tpub_Offre!R24</f>
        <v>42839.58860877571</v>
      </c>
      <c r="S60" s="66">
        <f>[6]Tpub_Offre!S24</f>
        <v>34440.0272883133</v>
      </c>
      <c r="T60" s="66">
        <f>[6]Tpub_Offre!T24</f>
        <v>39760.427442380977</v>
      </c>
      <c r="U60" s="66">
        <f>[6]Tpub_Offre!U24</f>
        <v>49471.273562676011</v>
      </c>
      <c r="V60" s="66">
        <f>[5]CbVolChain2015!D894</f>
        <v>52807</v>
      </c>
      <c r="W60" s="66">
        <f>[5]CbVolChain2015!E894</f>
        <v>55522</v>
      </c>
      <c r="X60" s="66">
        <f>[5]CbVolChain2015!F894</f>
        <v>55886.556795797762</v>
      </c>
      <c r="Y60" s="66">
        <f>[5]CbVolChain2015!G894</f>
        <v>52798.062105225967</v>
      </c>
      <c r="Z60" s="119"/>
    </row>
    <row r="61" spans="1:26" x14ac:dyDescent="0.2">
      <c r="A61" s="63" t="s">
        <v>105</v>
      </c>
      <c r="B61" s="64"/>
      <c r="C61" s="65" t="s">
        <v>106</v>
      </c>
      <c r="D61" s="66">
        <f>[6]Tpub_Offre!D25</f>
        <v>3867.5587790002746</v>
      </c>
      <c r="E61" s="66">
        <f>[6]Tpub_Offre!E25</f>
        <v>4803.8234171598215</v>
      </c>
      <c r="F61" s="66">
        <f>[6]Tpub_Offre!F25</f>
        <v>4804.9056562701735</v>
      </c>
      <c r="G61" s="66">
        <f>[6]Tpub_Offre!G25</f>
        <v>6252.3961050603511</v>
      </c>
      <c r="H61" s="66">
        <f>[6]Tpub_Offre!H25</f>
        <v>6691.8516422476732</v>
      </c>
      <c r="I61" s="66">
        <f>[6]Tpub_Offre!I25</f>
        <v>10832.787637048583</v>
      </c>
      <c r="J61" s="66">
        <f>[6]Tpub_Offre!J25</f>
        <v>9280.947962508626</v>
      </c>
      <c r="K61" s="66">
        <f>[6]Tpub_Offre!K25</f>
        <v>13123.198161235381</v>
      </c>
      <c r="L61" s="66">
        <f>[6]Tpub_Offre!L25</f>
        <v>15919.552424333935</v>
      </c>
      <c r="M61" s="66">
        <f>[6]Tpub_Offre!M25</f>
        <v>15307.637029370942</v>
      </c>
      <c r="N61" s="66">
        <f>[6]Tpub_Offre!N25</f>
        <v>14776.814925973629</v>
      </c>
      <c r="O61" s="66">
        <f>[6]Tpub_Offre!O25</f>
        <v>15564.152408835231</v>
      </c>
      <c r="P61" s="66">
        <f>[6]Tpub_Offre!P25</f>
        <v>15186.451470698456</v>
      </c>
      <c r="Q61" s="66">
        <f>[6]Tpub_Offre!Q25</f>
        <v>17354.606962834259</v>
      </c>
      <c r="R61" s="66">
        <f>[6]Tpub_Offre!R25</f>
        <v>18854.299416160575</v>
      </c>
      <c r="S61" s="66">
        <f>[6]Tpub_Offre!S25</f>
        <v>18902.951119972975</v>
      </c>
      <c r="T61" s="66">
        <f>[6]Tpub_Offre!T25</f>
        <v>16150.689723337731</v>
      </c>
      <c r="U61" s="66">
        <f>[6]Tpub_Offre!U25</f>
        <v>16294.683549461841</v>
      </c>
      <c r="V61" s="66">
        <f>[5]CbVolChain2015!D895</f>
        <v>17016</v>
      </c>
      <c r="W61" s="66">
        <f>[5]CbVolChain2015!E895</f>
        <v>18290</v>
      </c>
      <c r="X61" s="66">
        <f>[5]CbVolChain2015!F895</f>
        <v>19901.212022036765</v>
      </c>
      <c r="Y61" s="66">
        <f>[5]CbVolChain2015!G895</f>
        <v>21783.522311530116</v>
      </c>
      <c r="Z61" s="119"/>
    </row>
    <row r="62" spans="1:26" ht="14.45" customHeight="1" x14ac:dyDescent="0.2">
      <c r="A62" s="63" t="s">
        <v>107</v>
      </c>
      <c r="B62" s="64"/>
      <c r="C62" s="65" t="s">
        <v>108</v>
      </c>
      <c r="D62" s="66">
        <f>[6]Tpub_Offre!D26</f>
        <v>3526.725890027084</v>
      </c>
      <c r="E62" s="66">
        <f>[6]Tpub_Offre!E26</f>
        <v>4051.0623388721797</v>
      </c>
      <c r="F62" s="66">
        <f>[6]Tpub_Offre!F26</f>
        <v>4132.9014174213798</v>
      </c>
      <c r="G62" s="66">
        <f>[6]Tpub_Offre!G26</f>
        <v>4922.5832217487732</v>
      </c>
      <c r="H62" s="66">
        <f>[6]Tpub_Offre!H26</f>
        <v>4374.3434108039864</v>
      </c>
      <c r="I62" s="66">
        <f>[6]Tpub_Offre!I26</f>
        <v>5547.6746456279343</v>
      </c>
      <c r="J62" s="66">
        <f>[6]Tpub_Offre!J26</f>
        <v>3643.2935748990071</v>
      </c>
      <c r="K62" s="66">
        <f>[6]Tpub_Offre!K26</f>
        <v>6014.312395838424</v>
      </c>
      <c r="L62" s="66">
        <f>[6]Tpub_Offre!L26</f>
        <v>7797.1855237558284</v>
      </c>
      <c r="M62" s="66">
        <f>[6]Tpub_Offre!M26</f>
        <v>7745.8174456168381</v>
      </c>
      <c r="N62" s="66">
        <f>[6]Tpub_Offre!N26</f>
        <v>6413.4732553553104</v>
      </c>
      <c r="O62" s="66">
        <f>[6]Tpub_Offre!O26</f>
        <v>6564.089542074189</v>
      </c>
      <c r="P62" s="66">
        <f>[6]Tpub_Offre!P26</f>
        <v>5836.8035248490378</v>
      </c>
      <c r="Q62" s="66">
        <f>[6]Tpub_Offre!Q26</f>
        <v>8623.6550900586481</v>
      </c>
      <c r="R62" s="66">
        <f>[6]Tpub_Offre!R26</f>
        <v>7200.2181756723712</v>
      </c>
      <c r="S62" s="66">
        <f>[6]Tpub_Offre!S26</f>
        <v>8463.5533050239683</v>
      </c>
      <c r="T62" s="66">
        <f>[6]Tpub_Offre!T26</f>
        <v>7845.7743587859604</v>
      </c>
      <c r="U62" s="66">
        <f>[6]Tpub_Offre!U26</f>
        <v>8389.9323103872557</v>
      </c>
      <c r="V62" s="66">
        <f>[5]CbVolChain2015!D896</f>
        <v>8735</v>
      </c>
      <c r="W62" s="66">
        <f>[5]CbVolChain2015!E896</f>
        <v>10427</v>
      </c>
      <c r="X62" s="66">
        <f>[5]CbVolChain2015!F896</f>
        <v>11141.286650831353</v>
      </c>
      <c r="Y62" s="66">
        <f>[5]CbVolChain2015!G896</f>
        <v>10801.382990297516</v>
      </c>
      <c r="Z62" s="119"/>
    </row>
    <row r="63" spans="1:26" x14ac:dyDescent="0.2">
      <c r="A63" s="63" t="s">
        <v>109</v>
      </c>
      <c r="B63" s="64"/>
      <c r="C63" s="65" t="s">
        <v>110</v>
      </c>
      <c r="D63" s="66">
        <f>[6]Tpub_Offre!D27</f>
        <v>2359.6613315910772</v>
      </c>
      <c r="E63" s="66">
        <f>[6]Tpub_Offre!E27</f>
        <v>2033.1016766102023</v>
      </c>
      <c r="F63" s="66">
        <f>[6]Tpub_Offre!F27</f>
        <v>2323.2507913561763</v>
      </c>
      <c r="G63" s="66">
        <f>[6]Tpub_Offre!G27</f>
        <v>2335.6525920718468</v>
      </c>
      <c r="H63" s="66">
        <f>[6]Tpub_Offre!H27</f>
        <v>2442.0204145129155</v>
      </c>
      <c r="I63" s="66">
        <f>[6]Tpub_Offre!I27</f>
        <v>2434.811034373271</v>
      </c>
      <c r="J63" s="66">
        <f>[6]Tpub_Offre!J27</f>
        <v>2438.1730684467329</v>
      </c>
      <c r="K63" s="66">
        <f>[6]Tpub_Offre!K27</f>
        <v>2517.3020879562664</v>
      </c>
      <c r="L63" s="66">
        <f>[6]Tpub_Offre!L27</f>
        <v>2660.9765618026322</v>
      </c>
      <c r="M63" s="66">
        <f>[6]Tpub_Offre!M27</f>
        <v>2723.0521105610937</v>
      </c>
      <c r="N63" s="66">
        <f>[6]Tpub_Offre!N27</f>
        <v>2819.8274279155662</v>
      </c>
      <c r="O63" s="66">
        <f>[6]Tpub_Offre!O27</f>
        <v>3072.6938452707027</v>
      </c>
      <c r="P63" s="66">
        <f>[6]Tpub_Offre!P27</f>
        <v>3238.2445031983498</v>
      </c>
      <c r="Q63" s="66">
        <f>[6]Tpub_Offre!Q27</f>
        <v>3377.4164787010459</v>
      </c>
      <c r="R63" s="66">
        <f>[6]Tpub_Offre!R27</f>
        <v>3662.0305018249032</v>
      </c>
      <c r="S63" s="66">
        <f>[6]Tpub_Offre!S27</f>
        <v>3575.6477887091864</v>
      </c>
      <c r="T63" s="66">
        <f>[6]Tpub_Offre!T27</f>
        <v>3744.9342215020383</v>
      </c>
      <c r="U63" s="66">
        <f>[6]Tpub_Offre!U27</f>
        <v>3957.3029261048282</v>
      </c>
      <c r="V63" s="66">
        <f>[5]CbVolChain2015!D897</f>
        <v>4114</v>
      </c>
      <c r="W63" s="66">
        <f>[5]CbVolChain2015!E897</f>
        <v>4192</v>
      </c>
      <c r="X63" s="66">
        <f>[5]CbVolChain2015!F897</f>
        <v>4266.8571428571422</v>
      </c>
      <c r="Y63" s="66">
        <f>[5]CbVolChain2015!G897</f>
        <v>5296.7545469387751</v>
      </c>
      <c r="Z63" s="119"/>
    </row>
    <row r="64" spans="1:26" x14ac:dyDescent="0.2">
      <c r="A64" s="12" t="s">
        <v>111</v>
      </c>
      <c r="B64" s="12"/>
      <c r="C64" s="9" t="s">
        <v>112</v>
      </c>
      <c r="D64" s="4">
        <f>[6]Tpub_Offre!D28</f>
        <v>413279.51633546222</v>
      </c>
      <c r="E64" s="4">
        <f>[6]Tpub_Offre!E28</f>
        <v>330970.05229397689</v>
      </c>
      <c r="F64" s="4">
        <f>[6]Tpub_Offre!F28</f>
        <v>385845.5237076623</v>
      </c>
      <c r="G64" s="4">
        <f>[6]Tpub_Offre!G28</f>
        <v>381304.22446344537</v>
      </c>
      <c r="H64" s="4">
        <f>[6]Tpub_Offre!H28</f>
        <v>403512.38341421052</v>
      </c>
      <c r="I64" s="4">
        <f>[6]Tpub_Offre!I28</f>
        <v>424875.42180041375</v>
      </c>
      <c r="J64" s="4">
        <f>[6]Tpub_Offre!J28</f>
        <v>424785.92373452149</v>
      </c>
      <c r="K64" s="4">
        <f>[6]Tpub_Offre!K28</f>
        <v>426769.41254099819</v>
      </c>
      <c r="L64" s="4">
        <f>[6]Tpub_Offre!L28</f>
        <v>453968.64808039501</v>
      </c>
      <c r="M64" s="4">
        <f>[6]Tpub_Offre!M28</f>
        <v>464327.26969436422</v>
      </c>
      <c r="N64" s="4">
        <f>[6]Tpub_Offre!N28</f>
        <v>474449.75552330003</v>
      </c>
      <c r="O64" s="4">
        <f>[6]Tpub_Offre!O28</f>
        <v>495984.67996228545</v>
      </c>
      <c r="P64" s="4">
        <f>[6]Tpub_Offre!P28</f>
        <v>508437.94859423465</v>
      </c>
      <c r="Q64" s="4">
        <f>[6]Tpub_Offre!Q28</f>
        <v>539322.04268597625</v>
      </c>
      <c r="R64" s="4">
        <f>[6]Tpub_Offre!R28</f>
        <v>578744.048114673</v>
      </c>
      <c r="S64" s="4">
        <f>[6]Tpub_Offre!S28</f>
        <v>568276.49987963494</v>
      </c>
      <c r="T64" s="4">
        <f>[6]Tpub_Offre!T28</f>
        <v>597437.90199458995</v>
      </c>
      <c r="U64" s="4">
        <f>[6]Tpub_Offre!U28</f>
        <v>600827.85990877869</v>
      </c>
      <c r="V64" s="4">
        <f>[5]CbVolChain2015!D898</f>
        <v>634937</v>
      </c>
      <c r="W64" s="4">
        <f>[5]CbVolChain2015!E898</f>
        <v>672554</v>
      </c>
      <c r="X64" s="4">
        <f>[5]CbVolChain2015!F898</f>
        <v>707321.80650968966</v>
      </c>
      <c r="Y64" s="4">
        <f>[5]CbVolChain2015!G898</f>
        <v>734053.7160290411</v>
      </c>
      <c r="Z64" s="56"/>
    </row>
    <row r="65" spans="1:26" x14ac:dyDescent="0.2">
      <c r="A65" s="63" t="s">
        <v>113</v>
      </c>
      <c r="B65" s="64"/>
      <c r="C65" s="65" t="s">
        <v>114</v>
      </c>
      <c r="D65" s="66">
        <f>[6]Tpub_Offre!D29</f>
        <v>41886.388987029874</v>
      </c>
      <c r="E65" s="66">
        <f>[6]Tpub_Offre!E29</f>
        <v>22030.55623159535</v>
      </c>
      <c r="F65" s="66">
        <f>[6]Tpub_Offre!F29</f>
        <v>26512.212209318273</v>
      </c>
      <c r="G65" s="66">
        <f>[6]Tpub_Offre!G29</f>
        <v>35590.593519814225</v>
      </c>
      <c r="H65" s="66">
        <f>[6]Tpub_Offre!H29</f>
        <v>33334.902359624786</v>
      </c>
      <c r="I65" s="66">
        <f>[6]Tpub_Offre!I29</f>
        <v>27933.984387366902</v>
      </c>
      <c r="J65" s="66">
        <f>[6]Tpub_Offre!J29</f>
        <v>26728.759777851643</v>
      </c>
      <c r="K65" s="66">
        <f>[6]Tpub_Offre!K29</f>
        <v>30036.533294383506</v>
      </c>
      <c r="L65" s="66">
        <f>[6]Tpub_Offre!L29</f>
        <v>32802.72218747453</v>
      </c>
      <c r="M65" s="66">
        <f>[6]Tpub_Offre!M29</f>
        <v>35423.883170580339</v>
      </c>
      <c r="N65" s="66">
        <f>[6]Tpub_Offre!N29</f>
        <v>38094.159680924953</v>
      </c>
      <c r="O65" s="66">
        <f>[6]Tpub_Offre!O29</f>
        <v>39749.669833442502</v>
      </c>
      <c r="P65" s="66">
        <f>[6]Tpub_Offre!P29</f>
        <v>40410.915942329746</v>
      </c>
      <c r="Q65" s="66">
        <f>[6]Tpub_Offre!Q29</f>
        <v>40291.793591848618</v>
      </c>
      <c r="R65" s="66">
        <f>[6]Tpub_Offre!R29</f>
        <v>47731.808392976178</v>
      </c>
      <c r="S65" s="66">
        <f>[6]Tpub_Offre!S29</f>
        <v>47468.642238538829</v>
      </c>
      <c r="T65" s="66">
        <f>[6]Tpub_Offre!T29</f>
        <v>38356.34474336273</v>
      </c>
      <c r="U65" s="66">
        <f>[6]Tpub_Offre!U29</f>
        <v>41098.78603709973</v>
      </c>
      <c r="V65" s="66">
        <f>[5]CbVolChain2015!D899</f>
        <v>46366</v>
      </c>
      <c r="W65" s="66">
        <f>[5]CbVolChain2015!E899</f>
        <v>44903</v>
      </c>
      <c r="X65" s="66">
        <f>[5]CbVolChain2015!F899</f>
        <v>44469.296796468683</v>
      </c>
      <c r="Y65" s="66">
        <f>[5]CbVolChain2015!G899</f>
        <v>46034.024822852429</v>
      </c>
      <c r="Z65" s="119"/>
    </row>
    <row r="66" spans="1:26" x14ac:dyDescent="0.2">
      <c r="A66" s="12" t="s">
        <v>115</v>
      </c>
      <c r="B66" s="12"/>
      <c r="C66" s="9" t="s">
        <v>13</v>
      </c>
      <c r="D66" s="4">
        <f>[6]Tpub_Offre!D30</f>
        <v>455165.90532249212</v>
      </c>
      <c r="E66" s="4">
        <f>[6]Tpub_Offre!E30</f>
        <v>353000.60852557223</v>
      </c>
      <c r="F66" s="4">
        <f>[6]Tpub_Offre!F30</f>
        <v>412357.7359169806</v>
      </c>
      <c r="G66" s="4">
        <f>[6]Tpub_Offre!G30</f>
        <v>416894.81798325956</v>
      </c>
      <c r="H66" s="4">
        <f>[6]Tpub_Offre!H30</f>
        <v>436847.28577383532</v>
      </c>
      <c r="I66" s="4">
        <f>[6]Tpub_Offre!I30</f>
        <v>452809.40618778067</v>
      </c>
      <c r="J66" s="4">
        <f>[6]Tpub_Offre!J30</f>
        <v>451514.68351237313</v>
      </c>
      <c r="K66" s="4">
        <f>[6]Tpub_Offre!K30</f>
        <v>456805.94583538169</v>
      </c>
      <c r="L66" s="4">
        <f>[6]Tpub_Offre!L30</f>
        <v>486771.37026786956</v>
      </c>
      <c r="M66" s="4">
        <f>[6]Tpub_Offre!M30</f>
        <v>499751.15286494454</v>
      </c>
      <c r="N66" s="4">
        <f>[6]Tpub_Offre!N30</f>
        <v>512543.91520422499</v>
      </c>
      <c r="O66" s="4">
        <f>[6]Tpub_Offre!O30</f>
        <v>535734.34979572799</v>
      </c>
      <c r="P66" s="4">
        <f>[6]Tpub_Offre!P30</f>
        <v>548848.86453656445</v>
      </c>
      <c r="Q66" s="4">
        <f>[6]Tpub_Offre!Q30</f>
        <v>579613.83627782483</v>
      </c>
      <c r="R66" s="4">
        <f>[6]Tpub_Offre!R30</f>
        <v>626475.85650764918</v>
      </c>
      <c r="S66" s="4">
        <f>[6]Tpub_Offre!S30</f>
        <v>615745.14211817377</v>
      </c>
      <c r="T66" s="4">
        <f>[6]Tpub_Offre!T30</f>
        <v>635794.24673795269</v>
      </c>
      <c r="U66" s="4">
        <f>[6]Tpub_Offre!U30</f>
        <v>641926.64594587847</v>
      </c>
      <c r="V66" s="4">
        <f>[5]CbVolChain2015!D900</f>
        <v>681303</v>
      </c>
      <c r="W66" s="4">
        <f>[5]CbVolChain2015!E900</f>
        <v>717457</v>
      </c>
      <c r="X66" s="4">
        <f>[5]CbVolChain2015!F900</f>
        <v>751815.95561762876</v>
      </c>
      <c r="Y66" s="4">
        <f>[5]CbVolChain2015!G900</f>
        <v>780095.16390470602</v>
      </c>
      <c r="Z66" s="56"/>
    </row>
    <row r="67" spans="1:26" x14ac:dyDescent="0.2">
      <c r="A67" s="63"/>
      <c r="B67" s="64"/>
      <c r="C67" s="65" t="s">
        <v>25</v>
      </c>
      <c r="D67" s="72">
        <f t="shared" ref="D67:T67" si="2">D66-D40-D45-D51-D65</f>
        <v>8.7311491370201111E-11</v>
      </c>
      <c r="E67" s="72">
        <f t="shared" si="2"/>
        <v>-3.637978807091713E-11</v>
      </c>
      <c r="F67" s="72">
        <f t="shared" si="2"/>
        <v>0</v>
      </c>
      <c r="G67" s="72">
        <f t="shared" si="2"/>
        <v>0</v>
      </c>
      <c r="H67" s="72">
        <f t="shared" si="2"/>
        <v>0</v>
      </c>
      <c r="I67" s="72">
        <f t="shared" si="2"/>
        <v>0</v>
      </c>
      <c r="J67" s="72">
        <f t="shared" si="2"/>
        <v>0</v>
      </c>
      <c r="K67" s="72">
        <f t="shared" si="2"/>
        <v>-4.0017766878008842E-11</v>
      </c>
      <c r="L67" s="72">
        <f t="shared" si="2"/>
        <v>0</v>
      </c>
      <c r="M67" s="72">
        <f t="shared" si="2"/>
        <v>0</v>
      </c>
      <c r="N67" s="72">
        <f t="shared" si="2"/>
        <v>0</v>
      </c>
      <c r="O67" s="72">
        <f t="shared" si="2"/>
        <v>1.3096723705530167E-10</v>
      </c>
      <c r="P67" s="72">
        <f t="shared" si="2"/>
        <v>1.0913936421275139E-10</v>
      </c>
      <c r="Q67" s="72">
        <f t="shared" si="2"/>
        <v>0</v>
      </c>
      <c r="R67" s="72">
        <f t="shared" si="2"/>
        <v>1.1641532182693481E-10</v>
      </c>
      <c r="S67" s="72">
        <f t="shared" si="2"/>
        <v>5.8207660913467407E-11</v>
      </c>
      <c r="T67" s="72">
        <f t="shared" si="2"/>
        <v>0</v>
      </c>
      <c r="U67" s="72">
        <f>U66-U40-U45-U51-U65</f>
        <v>1.0913936421275139E-10</v>
      </c>
      <c r="V67" s="72">
        <f>V66-V40-V45-V51-V65</f>
        <v>0</v>
      </c>
      <c r="W67" s="72">
        <f>W66-W40-W45-W51-W65</f>
        <v>0</v>
      </c>
      <c r="X67" s="72">
        <f>X66-X40-X45-X51-X65</f>
        <v>-112.7265307908674</v>
      </c>
      <c r="Y67" s="72">
        <f>Y66-Y40-Y45-Y51-Y65</f>
        <v>-2503.567842395656</v>
      </c>
      <c r="Z67" s="119"/>
    </row>
    <row r="68" spans="1:26" ht="5.45" customHeight="1" x14ac:dyDescent="0.2"/>
    <row r="69" spans="1:26" ht="10.7" customHeight="1" x14ac:dyDescent="0.2">
      <c r="C69" s="69" t="s">
        <v>121</v>
      </c>
      <c r="D69" s="70">
        <f>[6]Tpub_Offre!D33</f>
        <v>51976.330900453671</v>
      </c>
      <c r="E69" s="70">
        <f>[6]Tpub_Offre!E33</f>
        <v>51488.810097903115</v>
      </c>
      <c r="F69" s="70">
        <f>[6]Tpub_Offre!F33</f>
        <v>57979.853183258871</v>
      </c>
      <c r="G69" s="70">
        <f>[6]Tpub_Offre!G33</f>
        <v>53168.276075249756</v>
      </c>
      <c r="H69" s="70">
        <f>[6]Tpub_Offre!H33</f>
        <v>55023.885181850645</v>
      </c>
      <c r="I69" s="70">
        <f>[6]Tpub_Offre!I33</f>
        <v>54637.543202955247</v>
      </c>
      <c r="J69" s="70">
        <f>[6]Tpub_Offre!J33</f>
        <v>57866.285500832055</v>
      </c>
      <c r="K69" s="70">
        <f>[6]Tpub_Offre!K33</f>
        <v>57872.79405847509</v>
      </c>
      <c r="L69" s="70">
        <f>[6]Tpub_Offre!L33</f>
        <v>69528.871071027621</v>
      </c>
      <c r="M69" s="70">
        <f>[6]Tpub_Offre!M33</f>
        <v>68076.291577333992</v>
      </c>
      <c r="N69" s="70">
        <f>[6]Tpub_Offre!N33</f>
        <v>68433.219561418315</v>
      </c>
      <c r="O69" s="70">
        <f>[6]Tpub_Offre!O33</f>
        <v>71625.463599407158</v>
      </c>
      <c r="P69" s="70">
        <f>[6]Tpub_Offre!P33</f>
        <v>78437.896573174337</v>
      </c>
      <c r="Q69" s="70">
        <f>[6]Tpub_Offre!Q33</f>
        <v>78767.582149930298</v>
      </c>
      <c r="R69" s="70">
        <f>[6]Tpub_Offre!R33</f>
        <v>87483.598558031503</v>
      </c>
      <c r="S69" s="70">
        <f>[6]Tpub_Offre!S33</f>
        <v>84287.95500369303</v>
      </c>
      <c r="T69" s="70">
        <f>[6]Tpub_Offre!T33</f>
        <v>87389.364109817776</v>
      </c>
      <c r="U69" s="70">
        <f>[6]Tpub_Offre!U33</f>
        <v>82573.609321684577</v>
      </c>
      <c r="V69" s="70">
        <f>[5]CbVolChain2015!D903</f>
        <v>87393</v>
      </c>
      <c r="W69" s="70">
        <f>[5]CbVolChain2015!E903</f>
        <v>93037.999999999985</v>
      </c>
      <c r="X69" s="70">
        <f>[5]CbVolChain2015!F903</f>
        <v>96239.792543328047</v>
      </c>
      <c r="Y69" s="70">
        <f>[5]CbVolChain2015!G903</f>
        <v>81542.503923507684</v>
      </c>
      <c r="Z69" s="120"/>
    </row>
    <row r="72" spans="1:26" ht="26.25" customHeight="1" x14ac:dyDescent="0.2">
      <c r="A72" s="133" t="s">
        <v>116</v>
      </c>
      <c r="B72" s="133"/>
      <c r="C72" s="133"/>
    </row>
    <row r="74" spans="1:26" x14ac:dyDescent="0.2">
      <c r="A74" s="59" t="s">
        <v>0</v>
      </c>
      <c r="B74" s="60" t="s">
        <v>1</v>
      </c>
      <c r="C74" s="61" t="s">
        <v>2</v>
      </c>
      <c r="D74" s="62">
        <v>1997</v>
      </c>
      <c r="E74" s="62">
        <f>+D74+1</f>
        <v>1998</v>
      </c>
      <c r="F74" s="62">
        <f>+E74+1</f>
        <v>1999</v>
      </c>
      <c r="G74" s="62">
        <f t="shared" ref="G74:Y74" si="3">+F74+1</f>
        <v>2000</v>
      </c>
      <c r="H74" s="62">
        <f t="shared" si="3"/>
        <v>2001</v>
      </c>
      <c r="I74" s="62">
        <f t="shared" si="3"/>
        <v>2002</v>
      </c>
      <c r="J74" s="62">
        <f t="shared" si="3"/>
        <v>2003</v>
      </c>
      <c r="K74" s="62">
        <f t="shared" si="3"/>
        <v>2004</v>
      </c>
      <c r="L74" s="62">
        <f t="shared" si="3"/>
        <v>2005</v>
      </c>
      <c r="M74" s="62">
        <f t="shared" si="3"/>
        <v>2006</v>
      </c>
      <c r="N74" s="62">
        <f t="shared" si="3"/>
        <v>2007</v>
      </c>
      <c r="O74" s="62">
        <f t="shared" si="3"/>
        <v>2008</v>
      </c>
      <c r="P74" s="62">
        <f t="shared" si="3"/>
        <v>2009</v>
      </c>
      <c r="Q74" s="62">
        <f t="shared" si="3"/>
        <v>2010</v>
      </c>
      <c r="R74" s="62">
        <f t="shared" si="3"/>
        <v>2011</v>
      </c>
      <c r="S74" s="62">
        <f t="shared" si="3"/>
        <v>2012</v>
      </c>
      <c r="T74" s="62">
        <f t="shared" si="3"/>
        <v>2013</v>
      </c>
      <c r="U74" s="62">
        <f t="shared" si="3"/>
        <v>2014</v>
      </c>
      <c r="V74" s="62">
        <f t="shared" si="3"/>
        <v>2015</v>
      </c>
      <c r="W74" s="62">
        <f t="shared" si="3"/>
        <v>2016</v>
      </c>
      <c r="X74" s="62">
        <f t="shared" si="3"/>
        <v>2017</v>
      </c>
      <c r="Y74" s="62">
        <f t="shared" si="3"/>
        <v>2018</v>
      </c>
      <c r="Z74" s="118"/>
    </row>
    <row r="75" spans="1:26" x14ac:dyDescent="0.2">
      <c r="A75" s="12" t="s">
        <v>63</v>
      </c>
      <c r="B75" s="12"/>
      <c r="C75" s="9" t="s">
        <v>64</v>
      </c>
      <c r="D75" s="19" t="str">
        <f t="shared" ref="D75:Y75" si="4">IFERROR((D40/C40-1)*100,"")</f>
        <v/>
      </c>
      <c r="E75" s="19">
        <f t="shared" si="4"/>
        <v>-11.997640210613403</v>
      </c>
      <c r="F75" s="19">
        <f t="shared" si="4"/>
        <v>12.989502520238204</v>
      </c>
      <c r="G75" s="19">
        <f t="shared" si="4"/>
        <v>-5.1145148666461697</v>
      </c>
      <c r="H75" s="19">
        <f t="shared" si="4"/>
        <v>3.3065099833210043</v>
      </c>
      <c r="I75" s="19">
        <f t="shared" si="4"/>
        <v>0.20176511484371051</v>
      </c>
      <c r="J75" s="19">
        <f t="shared" si="4"/>
        <v>4.1337794916142201</v>
      </c>
      <c r="K75" s="19">
        <f t="shared" si="4"/>
        <v>1.1924612938678303</v>
      </c>
      <c r="L75" s="19">
        <f t="shared" si="4"/>
        <v>16.157801748490307</v>
      </c>
      <c r="M75" s="19">
        <f t="shared" si="4"/>
        <v>5.757609633514349E-2</v>
      </c>
      <c r="N75" s="19">
        <f t="shared" si="4"/>
        <v>0.15718629512100346</v>
      </c>
      <c r="O75" s="19">
        <f t="shared" si="4"/>
        <v>5.6999301255776347</v>
      </c>
      <c r="P75" s="19">
        <f t="shared" si="4"/>
        <v>4.5880097158306654</v>
      </c>
      <c r="Q75" s="19">
        <f t="shared" si="4"/>
        <v>2.4411106059533116</v>
      </c>
      <c r="R75" s="19">
        <f t="shared" si="4"/>
        <v>7.9683266291317167</v>
      </c>
      <c r="S75" s="19">
        <f t="shared" si="4"/>
        <v>-0.20082978622394387</v>
      </c>
      <c r="T75" s="19">
        <f t="shared" si="4"/>
        <v>4.7956558884993283</v>
      </c>
      <c r="U75" s="19">
        <f t="shared" si="4"/>
        <v>-8.4070806835848444</v>
      </c>
      <c r="V75" s="19">
        <f t="shared" si="4"/>
        <v>6.4651419209206473</v>
      </c>
      <c r="W75" s="19">
        <f t="shared" si="4"/>
        <v>6.3979192672347196</v>
      </c>
      <c r="X75" s="19">
        <f t="shared" si="4"/>
        <v>4.0604783832659086</v>
      </c>
      <c r="Y75" s="19">
        <f t="shared" si="4"/>
        <v>-2.2443199211185205</v>
      </c>
      <c r="Z75" s="32"/>
    </row>
    <row r="76" spans="1:26" x14ac:dyDescent="0.2">
      <c r="A76" s="63" t="s">
        <v>65</v>
      </c>
      <c r="B76" s="64"/>
      <c r="C76" s="65" t="s">
        <v>66</v>
      </c>
      <c r="D76" s="73" t="str">
        <f t="shared" ref="D76:Y76" si="5">IFERROR((D41/C41-1)*100,"")</f>
        <v/>
      </c>
      <c r="E76" s="73">
        <f t="shared" si="5"/>
        <v>-1.9522641278106101</v>
      </c>
      <c r="F76" s="73">
        <f t="shared" si="5"/>
        <v>12.339651096443838</v>
      </c>
      <c r="G76" s="73">
        <f t="shared" si="5"/>
        <v>-7.2112281686527506</v>
      </c>
      <c r="H76" s="73">
        <f t="shared" si="5"/>
        <v>2.9630855575714543</v>
      </c>
      <c r="I76" s="73">
        <f t="shared" si="5"/>
        <v>-1.7144803085972882</v>
      </c>
      <c r="J76" s="73">
        <f t="shared" si="5"/>
        <v>4.7055557055222685</v>
      </c>
      <c r="K76" s="73">
        <f t="shared" si="5"/>
        <v>2.2387884613231712</v>
      </c>
      <c r="L76" s="73">
        <f t="shared" si="5"/>
        <v>17.603313716801306</v>
      </c>
      <c r="M76" s="73">
        <f t="shared" si="5"/>
        <v>-0.78172147020602045</v>
      </c>
      <c r="N76" s="73">
        <f t="shared" si="5"/>
        <v>1.2665582527981334</v>
      </c>
      <c r="O76" s="73">
        <f t="shared" si="5"/>
        <v>6.8101788285561238</v>
      </c>
      <c r="P76" s="73">
        <f t="shared" si="5"/>
        <v>7.297208267372568</v>
      </c>
      <c r="Q76" s="73">
        <f t="shared" si="5"/>
        <v>2.1784944408579365</v>
      </c>
      <c r="R76" s="73">
        <f t="shared" si="5"/>
        <v>8.5597988851087834</v>
      </c>
      <c r="S76" s="73">
        <f t="shared" si="5"/>
        <v>-0.15948672824482868</v>
      </c>
      <c r="T76" s="73">
        <f t="shared" si="5"/>
        <v>3.2187080665698975</v>
      </c>
      <c r="U76" s="73">
        <f t="shared" si="5"/>
        <v>-11.549043281567261</v>
      </c>
      <c r="V76" s="73">
        <f t="shared" si="5"/>
        <v>9.6942019128937638</v>
      </c>
      <c r="W76" s="73">
        <f t="shared" si="5"/>
        <v>5.8448572797032528</v>
      </c>
      <c r="X76" s="73">
        <f t="shared" si="5"/>
        <v>4.5689901200005378</v>
      </c>
      <c r="Y76" s="73">
        <f t="shared" si="5"/>
        <v>-5.321512050897037</v>
      </c>
      <c r="Z76" s="121"/>
    </row>
    <row r="77" spans="1:26" x14ac:dyDescent="0.2">
      <c r="A77" s="63" t="s">
        <v>67</v>
      </c>
      <c r="B77" s="64"/>
      <c r="C77" s="65" t="s">
        <v>68</v>
      </c>
      <c r="D77" s="73" t="str">
        <f t="shared" ref="D77:Y77" si="6">IFERROR((D42/C42-1)*100,"")</f>
        <v/>
      </c>
      <c r="E77" s="73">
        <f t="shared" si="6"/>
        <v>-1.4261074356324621</v>
      </c>
      <c r="F77" s="73">
        <f t="shared" si="6"/>
        <v>10.276180041640481</v>
      </c>
      <c r="G77" s="73">
        <f t="shared" si="6"/>
        <v>1.817197863380593</v>
      </c>
      <c r="H77" s="73">
        <f t="shared" si="6"/>
        <v>2.0569451439184316</v>
      </c>
      <c r="I77" s="73">
        <f t="shared" si="6"/>
        <v>3.1130209783442941</v>
      </c>
      <c r="J77" s="73">
        <f t="shared" si="6"/>
        <v>0.40569625749189431</v>
      </c>
      <c r="K77" s="73">
        <f t="shared" si="6"/>
        <v>4.9116957795901417</v>
      </c>
      <c r="L77" s="73">
        <f t="shared" si="6"/>
        <v>5.0485366020561084</v>
      </c>
      <c r="M77" s="73">
        <f t="shared" si="6"/>
        <v>2.3964303184039526</v>
      </c>
      <c r="N77" s="73">
        <f t="shared" si="6"/>
        <v>1.5235967822333274</v>
      </c>
      <c r="O77" s="73">
        <f t="shared" si="6"/>
        <v>7.8214714194806634</v>
      </c>
      <c r="P77" s="73">
        <f t="shared" si="6"/>
        <v>0.29032260304209245</v>
      </c>
      <c r="Q77" s="73">
        <f t="shared" si="6"/>
        <v>2.6666937022677084</v>
      </c>
      <c r="R77" s="73">
        <f t="shared" si="6"/>
        <v>7.5282804236808554</v>
      </c>
      <c r="S77" s="73">
        <f t="shared" si="6"/>
        <v>0.928955644434315</v>
      </c>
      <c r="T77" s="73">
        <f t="shared" si="6"/>
        <v>5.3511814223708543</v>
      </c>
      <c r="U77" s="73">
        <f t="shared" si="6"/>
        <v>3.8336035488809594</v>
      </c>
      <c r="V77" s="73">
        <f t="shared" si="6"/>
        <v>2.2259743039319879</v>
      </c>
      <c r="W77" s="73">
        <f t="shared" si="6"/>
        <v>12.494870742716447</v>
      </c>
      <c r="X77" s="73">
        <f t="shared" si="6"/>
        <v>-7.7346709695524041</v>
      </c>
      <c r="Y77" s="73">
        <f t="shared" si="6"/>
        <v>3.6990791321991567</v>
      </c>
      <c r="Z77" s="121"/>
    </row>
    <row r="78" spans="1:26" x14ac:dyDescent="0.2">
      <c r="A78" s="63" t="s">
        <v>69</v>
      </c>
      <c r="B78" s="64"/>
      <c r="C78" s="65" t="s">
        <v>70</v>
      </c>
      <c r="D78" s="73" t="str">
        <f t="shared" ref="D78:Y78" si="7">IFERROR((D43/C43-1)*100,"")</f>
        <v/>
      </c>
      <c r="E78" s="73">
        <f t="shared" si="7"/>
        <v>-23.193355168971188</v>
      </c>
      <c r="F78" s="73">
        <f t="shared" si="7"/>
        <v>3.3402032109613122</v>
      </c>
      <c r="G78" s="73">
        <f t="shared" si="7"/>
        <v>5.469759771608973</v>
      </c>
      <c r="H78" s="73">
        <f t="shared" si="7"/>
        <v>16.578647461668261</v>
      </c>
      <c r="I78" s="73">
        <f t="shared" si="7"/>
        <v>15.143360434210628</v>
      </c>
      <c r="J78" s="73">
        <f t="shared" si="7"/>
        <v>-5.2119846457552406</v>
      </c>
      <c r="K78" s="73">
        <f t="shared" si="7"/>
        <v>4.7410192381150518</v>
      </c>
      <c r="L78" s="73">
        <f t="shared" si="7"/>
        <v>9.1000714474445576</v>
      </c>
      <c r="M78" s="73">
        <f t="shared" si="7"/>
        <v>5.485848661168724</v>
      </c>
      <c r="N78" s="73">
        <f t="shared" si="7"/>
        <v>-3.0373377157580594</v>
      </c>
      <c r="O78" s="73">
        <f t="shared" si="7"/>
        <v>6.5770473463226065</v>
      </c>
      <c r="P78" s="73">
        <f t="shared" si="7"/>
        <v>5.289686422473916</v>
      </c>
      <c r="Q78" s="73">
        <f t="shared" si="7"/>
        <v>6.4282612103922387</v>
      </c>
      <c r="R78" s="73">
        <f t="shared" si="7"/>
        <v>1.8197576743717248</v>
      </c>
      <c r="S78" s="73">
        <f t="shared" si="7"/>
        <v>-1.3152145937070259</v>
      </c>
      <c r="T78" s="73">
        <f t="shared" si="7"/>
        <v>80.150159718158775</v>
      </c>
      <c r="U78" s="73">
        <f t="shared" si="7"/>
        <v>15.788261370120704</v>
      </c>
      <c r="V78" s="73">
        <f t="shared" si="7"/>
        <v>-36.988987226245499</v>
      </c>
      <c r="W78" s="73">
        <f t="shared" si="7"/>
        <v>1.5772298767222637</v>
      </c>
      <c r="X78" s="73">
        <f t="shared" si="7"/>
        <v>-17.669172932330824</v>
      </c>
      <c r="Y78" s="73">
        <f t="shared" si="7"/>
        <v>136.59078289838979</v>
      </c>
      <c r="Z78" s="121"/>
    </row>
    <row r="79" spans="1:26" x14ac:dyDescent="0.2">
      <c r="A79" s="63" t="s">
        <v>71</v>
      </c>
      <c r="B79" s="64"/>
      <c r="C79" s="65" t="s">
        <v>72</v>
      </c>
      <c r="D79" s="73" t="str">
        <f t="shared" ref="D79:Y79" si="8">IFERROR((D44/C44-1)*100,"")</f>
        <v/>
      </c>
      <c r="E79" s="73">
        <f t="shared" si="8"/>
        <v>-61.850978713256907</v>
      </c>
      <c r="F79" s="73">
        <f t="shared" si="8"/>
        <v>26.303849420143987</v>
      </c>
      <c r="G79" s="73">
        <f t="shared" si="8"/>
        <v>6.6324709107267843</v>
      </c>
      <c r="H79" s="73">
        <f t="shared" si="8"/>
        <v>5.4676051905826473</v>
      </c>
      <c r="I79" s="73">
        <f t="shared" si="8"/>
        <v>11.02961062565635</v>
      </c>
      <c r="J79" s="73">
        <f t="shared" si="8"/>
        <v>5.3049098907210546</v>
      </c>
      <c r="K79" s="73">
        <f t="shared" si="8"/>
        <v>-11.128871963785947</v>
      </c>
      <c r="L79" s="73">
        <f t="shared" si="8"/>
        <v>17.334945256813604</v>
      </c>
      <c r="M79" s="73">
        <f t="shared" si="8"/>
        <v>4.1144848746261564</v>
      </c>
      <c r="N79" s="73">
        <f t="shared" si="8"/>
        <v>-10.012772157502582</v>
      </c>
      <c r="O79" s="73">
        <f t="shared" si="8"/>
        <v>-7.5205396152390858</v>
      </c>
      <c r="P79" s="73">
        <f t="shared" si="8"/>
        <v>-19.964178096947236</v>
      </c>
      <c r="Q79" s="73">
        <f t="shared" si="8"/>
        <v>4.6572163389353216</v>
      </c>
      <c r="R79" s="73">
        <f t="shared" si="8"/>
        <v>2.1616624518947969</v>
      </c>
      <c r="S79" s="73">
        <f t="shared" si="8"/>
        <v>-2.3802615077337719</v>
      </c>
      <c r="T79" s="73">
        <f t="shared" si="8"/>
        <v>3.2426346963139396</v>
      </c>
      <c r="U79" s="73">
        <f t="shared" si="8"/>
        <v>4.9533855519161119</v>
      </c>
      <c r="V79" s="73">
        <f t="shared" si="8"/>
        <v>-0.67714742350720725</v>
      </c>
      <c r="W79" s="73">
        <f t="shared" si="8"/>
        <v>5.3932919997011997</v>
      </c>
      <c r="X79" s="73">
        <f t="shared" si="8"/>
        <v>24.846133261974845</v>
      </c>
      <c r="Y79" s="73">
        <f t="shared" si="8"/>
        <v>4.0431622990530824</v>
      </c>
      <c r="Z79" s="121"/>
    </row>
    <row r="80" spans="1:26" x14ac:dyDescent="0.2">
      <c r="A80" s="59" t="s">
        <v>73</v>
      </c>
      <c r="B80" s="59"/>
      <c r="C80" s="67" t="s">
        <v>74</v>
      </c>
      <c r="D80" s="19" t="str">
        <f t="shared" ref="D80:Y80" si="9">IFERROR((D45/C45-1)*100,"")</f>
        <v/>
      </c>
      <c r="E80" s="19">
        <f t="shared" si="9"/>
        <v>-41.065990649116948</v>
      </c>
      <c r="F80" s="19">
        <f t="shared" si="9"/>
        <v>16.816667022795695</v>
      </c>
      <c r="G80" s="19">
        <f t="shared" si="9"/>
        <v>-8.3437134332697944</v>
      </c>
      <c r="H80" s="19">
        <f t="shared" si="9"/>
        <v>17.201697175832777</v>
      </c>
      <c r="I80" s="19">
        <f t="shared" si="9"/>
        <v>47.076484446681064</v>
      </c>
      <c r="J80" s="19">
        <f t="shared" si="9"/>
        <v>5.3827469207087031</v>
      </c>
      <c r="K80" s="19">
        <f t="shared" si="9"/>
        <v>-19.494648266445346</v>
      </c>
      <c r="L80" s="19">
        <f t="shared" si="9"/>
        <v>2.852934562599807</v>
      </c>
      <c r="M80" s="19">
        <f t="shared" si="9"/>
        <v>1.2558337157567045</v>
      </c>
      <c r="N80" s="19">
        <f t="shared" si="9"/>
        <v>3.7269338335374602</v>
      </c>
      <c r="O80" s="19">
        <f t="shared" si="9"/>
        <v>-3.8510961356892248</v>
      </c>
      <c r="P80" s="19">
        <f t="shared" si="9"/>
        <v>7.2818485461006555</v>
      </c>
      <c r="Q80" s="19">
        <f t="shared" si="9"/>
        <v>12.789285564707953</v>
      </c>
      <c r="R80" s="19">
        <f t="shared" si="9"/>
        <v>-6.4554611223613945</v>
      </c>
      <c r="S80" s="19">
        <f t="shared" si="9"/>
        <v>-3.116322206624178</v>
      </c>
      <c r="T80" s="19">
        <f t="shared" si="9"/>
        <v>11.847939627065074</v>
      </c>
      <c r="U80" s="19">
        <f t="shared" si="9"/>
        <v>10.824114587398824</v>
      </c>
      <c r="V80" s="19">
        <f t="shared" si="9"/>
        <v>-6.2455832816374564</v>
      </c>
      <c r="W80" s="19">
        <f t="shared" si="9"/>
        <v>0.95264048324648076</v>
      </c>
      <c r="X80" s="19">
        <f t="shared" si="9"/>
        <v>7.6171258511070095</v>
      </c>
      <c r="Y80" s="19">
        <f t="shared" si="9"/>
        <v>30.242403619040005</v>
      </c>
      <c r="Z80" s="32"/>
    </row>
    <row r="81" spans="1:26" x14ac:dyDescent="0.2">
      <c r="A81" s="63" t="s">
        <v>75</v>
      </c>
      <c r="B81" s="64"/>
      <c r="C81" s="65" t="s">
        <v>76</v>
      </c>
      <c r="D81" s="73" t="str">
        <f t="shared" ref="D81:Y81" si="10">IFERROR((D46/C46-1)*100,"")</f>
        <v/>
      </c>
      <c r="E81" s="73">
        <f t="shared" si="10"/>
        <v>-86.214969093310074</v>
      </c>
      <c r="F81" s="73">
        <f t="shared" si="10"/>
        <v>-31.949382963819218</v>
      </c>
      <c r="G81" s="73">
        <f t="shared" si="10"/>
        <v>53.194515993611226</v>
      </c>
      <c r="H81" s="73">
        <f t="shared" si="10"/>
        <v>224.08384673035698</v>
      </c>
      <c r="I81" s="73">
        <f t="shared" si="10"/>
        <v>146.58933336638594</v>
      </c>
      <c r="J81" s="73">
        <f t="shared" si="10"/>
        <v>16.19604146846816</v>
      </c>
      <c r="K81" s="73">
        <f t="shared" si="10"/>
        <v>-37.272203716005905</v>
      </c>
      <c r="L81" s="73">
        <f t="shared" si="10"/>
        <v>-25.224620395893737</v>
      </c>
      <c r="M81" s="73">
        <f t="shared" si="10"/>
        <v>-14.531886735687916</v>
      </c>
      <c r="N81" s="73">
        <f t="shared" si="10"/>
        <v>92.88822370575464</v>
      </c>
      <c r="O81" s="73">
        <f t="shared" si="10"/>
        <v>-33.588653518827307</v>
      </c>
      <c r="P81" s="73">
        <f t="shared" si="10"/>
        <v>8.5248326077844503</v>
      </c>
      <c r="Q81" s="73">
        <f t="shared" si="10"/>
        <v>43.790260595084533</v>
      </c>
      <c r="R81" s="73">
        <f t="shared" si="10"/>
        <v>-47.230679694311014</v>
      </c>
      <c r="S81" s="73">
        <f t="shared" si="10"/>
        <v>8.2268033749413263</v>
      </c>
      <c r="T81" s="73">
        <f t="shared" si="10"/>
        <v>66.727318261272345</v>
      </c>
      <c r="U81" s="73">
        <f t="shared" si="10"/>
        <v>12.76375383001449</v>
      </c>
      <c r="V81" s="73">
        <f t="shared" si="10"/>
        <v>-24.185070975801516</v>
      </c>
      <c r="W81" s="73">
        <f t="shared" si="10"/>
        <v>4.0575433419402396</v>
      </c>
      <c r="X81" s="73">
        <f t="shared" si="10"/>
        <v>2.2923588039867049</v>
      </c>
      <c r="Y81" s="73">
        <f t="shared" si="10"/>
        <v>3.152138951431338</v>
      </c>
      <c r="Z81" s="121"/>
    </row>
    <row r="82" spans="1:26" x14ac:dyDescent="0.2">
      <c r="A82" s="63" t="s">
        <v>77</v>
      </c>
      <c r="B82" s="64"/>
      <c r="C82" s="65" t="s">
        <v>78</v>
      </c>
      <c r="D82" s="73" t="str">
        <f t="shared" ref="D82:Y82" si="11">IFERROR((D47/C47-1)*100,"")</f>
        <v/>
      </c>
      <c r="E82" s="73">
        <f t="shared" si="11"/>
        <v>-11.677522514995387</v>
      </c>
      <c r="F82" s="73">
        <f t="shared" si="11"/>
        <v>28.529255704584045</v>
      </c>
      <c r="G82" s="73">
        <f t="shared" si="11"/>
        <v>-1.6522226855842592</v>
      </c>
      <c r="H82" s="73">
        <f t="shared" si="11"/>
        <v>-8.8712862017183429</v>
      </c>
      <c r="I82" s="73">
        <f t="shared" si="11"/>
        <v>14.651521909405973</v>
      </c>
      <c r="J82" s="73">
        <f t="shared" si="11"/>
        <v>0.91845945821233954</v>
      </c>
      <c r="K82" s="73">
        <f t="shared" si="11"/>
        <v>-2.9136501517800339</v>
      </c>
      <c r="L82" s="73">
        <f t="shared" si="11"/>
        <v>21.816807696584473</v>
      </c>
      <c r="M82" s="73">
        <f t="shared" si="11"/>
        <v>2.3873850213188552</v>
      </c>
      <c r="N82" s="73">
        <f t="shared" si="11"/>
        <v>-18.29469313890456</v>
      </c>
      <c r="O82" s="73">
        <f t="shared" si="11"/>
        <v>14.068303536158089</v>
      </c>
      <c r="P82" s="73">
        <f t="shared" si="11"/>
        <v>2.4497261868206222</v>
      </c>
      <c r="Q82" s="73">
        <f t="shared" si="11"/>
        <v>5.7744618585525487</v>
      </c>
      <c r="R82" s="73">
        <f t="shared" si="11"/>
        <v>7.9160043833175209</v>
      </c>
      <c r="S82" s="73">
        <f t="shared" si="11"/>
        <v>-2.0326767995463957</v>
      </c>
      <c r="T82" s="73">
        <f t="shared" si="11"/>
        <v>9.5794695237308538</v>
      </c>
      <c r="U82" s="73">
        <f t="shared" si="11"/>
        <v>8.3105275002669075</v>
      </c>
      <c r="V82" s="73">
        <f t="shared" si="11"/>
        <v>0.41617523572967663</v>
      </c>
      <c r="W82" s="73">
        <f t="shared" si="11"/>
        <v>6.4311255804024192</v>
      </c>
      <c r="X82" s="73">
        <f t="shared" si="11"/>
        <v>0.60809343403875893</v>
      </c>
      <c r="Y82" s="73">
        <f t="shared" si="11"/>
        <v>5.6349730501288997</v>
      </c>
      <c r="Z82" s="121"/>
    </row>
    <row r="83" spans="1:26" s="57" customFormat="1" x14ac:dyDescent="0.2">
      <c r="A83" s="63" t="s">
        <v>79</v>
      </c>
      <c r="B83" s="64"/>
      <c r="C83" s="65" t="s">
        <v>80</v>
      </c>
      <c r="D83" s="73" t="str">
        <f t="shared" ref="D83:Y83" si="12">IFERROR((D48/C48-1)*100,"")</f>
        <v/>
      </c>
      <c r="E83" s="73">
        <f t="shared" si="12"/>
        <v>-20.7643365833856</v>
      </c>
      <c r="F83" s="73">
        <f t="shared" si="12"/>
        <v>21.307982298839899</v>
      </c>
      <c r="G83" s="73">
        <f t="shared" si="12"/>
        <v>-22.203638364453493</v>
      </c>
      <c r="H83" s="73">
        <f t="shared" si="12"/>
        <v>14.222684840924815</v>
      </c>
      <c r="I83" s="73">
        <f t="shared" si="12"/>
        <v>13.538580983095393</v>
      </c>
      <c r="J83" s="73">
        <f t="shared" si="12"/>
        <v>3.3899510311238057</v>
      </c>
      <c r="K83" s="73">
        <f t="shared" si="12"/>
        <v>4.447852011818676</v>
      </c>
      <c r="L83" s="73">
        <f t="shared" si="12"/>
        <v>2.6508964663120471</v>
      </c>
      <c r="M83" s="73">
        <f t="shared" si="12"/>
        <v>4.7061066889573455</v>
      </c>
      <c r="N83" s="73">
        <f t="shared" si="12"/>
        <v>-2.9327173547721075</v>
      </c>
      <c r="O83" s="73">
        <f t="shared" si="12"/>
        <v>1.0886554047626174</v>
      </c>
      <c r="P83" s="73">
        <f t="shared" si="12"/>
        <v>8.2821579569431147</v>
      </c>
      <c r="Q83" s="73">
        <f t="shared" si="12"/>
        <v>-2.557596379955851</v>
      </c>
      <c r="R83" s="73">
        <f t="shared" si="12"/>
        <v>3.3122340342957246</v>
      </c>
      <c r="S83" s="73">
        <f t="shared" si="12"/>
        <v>-7.6594671271632002</v>
      </c>
      <c r="T83" s="73">
        <f t="shared" si="12"/>
        <v>-11.160037001100431</v>
      </c>
      <c r="U83" s="73">
        <f t="shared" si="12"/>
        <v>2.6749140174302299</v>
      </c>
      <c r="V83" s="73">
        <f t="shared" si="12"/>
        <v>2.0941022267759068</v>
      </c>
      <c r="W83" s="73">
        <f t="shared" si="12"/>
        <v>1.3678874224281046</v>
      </c>
      <c r="X83" s="73">
        <f t="shared" si="12"/>
        <v>5.0258651444880398</v>
      </c>
      <c r="Y83" s="73">
        <f t="shared" si="12"/>
        <v>98.385093167701825</v>
      </c>
      <c r="Z83" s="121"/>
    </row>
    <row r="84" spans="1:26" s="57" customFormat="1" x14ac:dyDescent="0.2">
      <c r="A84" s="63" t="s">
        <v>81</v>
      </c>
      <c r="B84" s="64"/>
      <c r="C84" s="65" t="s">
        <v>82</v>
      </c>
      <c r="D84" s="73" t="str">
        <f t="shared" ref="D84:Y84" si="13">IFERROR((D49/C49-1)*100,"")</f>
        <v/>
      </c>
      <c r="E84" s="73">
        <f t="shared" si="13"/>
        <v>-43.590085848374194</v>
      </c>
      <c r="F84" s="73">
        <f t="shared" si="13"/>
        <v>-26.169520292001415</v>
      </c>
      <c r="G84" s="73">
        <f t="shared" si="13"/>
        <v>-2.6615453906082331</v>
      </c>
      <c r="H84" s="73">
        <f t="shared" si="13"/>
        <v>6.3919005696082332</v>
      </c>
      <c r="I84" s="73">
        <f t="shared" si="13"/>
        <v>31.203367127240455</v>
      </c>
      <c r="J84" s="73">
        <f t="shared" si="13"/>
        <v>-11.01839579733641</v>
      </c>
      <c r="K84" s="73">
        <f t="shared" si="13"/>
        <v>4.8401065427779999</v>
      </c>
      <c r="L84" s="73">
        <f t="shared" si="13"/>
        <v>17.212738169760033</v>
      </c>
      <c r="M84" s="73">
        <f t="shared" si="13"/>
        <v>-7.95490755976701</v>
      </c>
      <c r="N84" s="73">
        <f t="shared" si="13"/>
        <v>-17.590042701180653</v>
      </c>
      <c r="O84" s="73">
        <f t="shared" si="13"/>
        <v>36.247885937880397</v>
      </c>
      <c r="P84" s="73">
        <f t="shared" si="13"/>
        <v>7.1136880645710665</v>
      </c>
      <c r="Q84" s="73">
        <f t="shared" si="13"/>
        <v>40.284713507455884</v>
      </c>
      <c r="R84" s="73">
        <f t="shared" si="13"/>
        <v>31.651901798428671</v>
      </c>
      <c r="S84" s="73">
        <f t="shared" si="13"/>
        <v>-13.76182769108939</v>
      </c>
      <c r="T84" s="73">
        <f t="shared" si="13"/>
        <v>-11.271557808400434</v>
      </c>
      <c r="U84" s="73">
        <f t="shared" si="13"/>
        <v>43.28565030582967</v>
      </c>
      <c r="V84" s="73">
        <f t="shared" si="13"/>
        <v>2.384698246481487</v>
      </c>
      <c r="W84" s="73">
        <f t="shared" si="13"/>
        <v>-5.0104870659519962</v>
      </c>
      <c r="X84" s="73">
        <f t="shared" si="13"/>
        <v>0.73423206547904574</v>
      </c>
      <c r="Y84" s="73">
        <f t="shared" si="13"/>
        <v>22.182080924855498</v>
      </c>
      <c r="Z84" s="121"/>
    </row>
    <row r="85" spans="1:26" s="57" customFormat="1" x14ac:dyDescent="0.2">
      <c r="A85" s="63" t="s">
        <v>83</v>
      </c>
      <c r="B85" s="64"/>
      <c r="C85" s="65" t="s">
        <v>84</v>
      </c>
      <c r="D85" s="73" t="str">
        <f t="shared" ref="D85:Y85" si="14">IFERROR((D50/C50-1)*100,"")</f>
        <v/>
      </c>
      <c r="E85" s="73">
        <f t="shared" si="14"/>
        <v>-85.654839485340517</v>
      </c>
      <c r="F85" s="73">
        <f t="shared" si="14"/>
        <v>-26.317514322334933</v>
      </c>
      <c r="G85" s="73">
        <f t="shared" si="14"/>
        <v>40.982552221795586</v>
      </c>
      <c r="H85" s="73">
        <f t="shared" si="14"/>
        <v>211.53014085146756</v>
      </c>
      <c r="I85" s="73">
        <f t="shared" si="14"/>
        <v>176.39093286936566</v>
      </c>
      <c r="J85" s="73">
        <f t="shared" si="14"/>
        <v>11.858445110137028</v>
      </c>
      <c r="K85" s="73">
        <f t="shared" si="14"/>
        <v>-51.73522104373798</v>
      </c>
      <c r="L85" s="73">
        <f t="shared" si="14"/>
        <v>-26.877906971747411</v>
      </c>
      <c r="M85" s="73">
        <f t="shared" si="14"/>
        <v>-3.5665943331017025</v>
      </c>
      <c r="N85" s="73">
        <f t="shared" si="14"/>
        <v>78.683115817410126</v>
      </c>
      <c r="O85" s="73">
        <f t="shared" si="14"/>
        <v>-36.128515553758774</v>
      </c>
      <c r="P85" s="73">
        <f t="shared" si="14"/>
        <v>16.720239466179486</v>
      </c>
      <c r="Q85" s="73">
        <f t="shared" si="14"/>
        <v>44.561668150165602</v>
      </c>
      <c r="R85" s="73">
        <f t="shared" si="14"/>
        <v>-46.723398002631214</v>
      </c>
      <c r="S85" s="73">
        <f t="shared" si="14"/>
        <v>11.47235627436558</v>
      </c>
      <c r="T85" s="73">
        <f t="shared" si="14"/>
        <v>72.574743878296701</v>
      </c>
      <c r="U85" s="73">
        <f t="shared" si="14"/>
        <v>14.341662421313895</v>
      </c>
      <c r="V85" s="73">
        <f t="shared" si="14"/>
        <v>-26.188961427448241</v>
      </c>
      <c r="W85" s="73">
        <f t="shared" si="14"/>
        <v>-9.5238095238095237</v>
      </c>
      <c r="X85" s="73">
        <f t="shared" si="14"/>
        <v>38.802218114602582</v>
      </c>
      <c r="Y85" s="73">
        <f t="shared" si="14"/>
        <v>17.851473922902493</v>
      </c>
      <c r="Z85" s="121"/>
    </row>
    <row r="86" spans="1:26" x14ac:dyDescent="0.2">
      <c r="A86" s="59" t="s">
        <v>85</v>
      </c>
      <c r="B86" s="59"/>
      <c r="C86" s="67" t="s">
        <v>86</v>
      </c>
      <c r="D86" s="74" t="str">
        <f t="shared" ref="D86:Y86" si="15">IFERROR((D51/C51-1)*100,"")</f>
        <v/>
      </c>
      <c r="E86" s="74">
        <f t="shared" si="15"/>
        <v>-18.504628296620808</v>
      </c>
      <c r="F86" s="74">
        <f t="shared" si="15"/>
        <v>19.949842481101811</v>
      </c>
      <c r="G86" s="74">
        <f t="shared" si="15"/>
        <v>4.3865398974189729</v>
      </c>
      <c r="H86" s="74">
        <f t="shared" si="15"/>
        <v>5.083202679547294</v>
      </c>
      <c r="I86" s="74">
        <f t="shared" si="15"/>
        <v>-2.0908228446300248</v>
      </c>
      <c r="J86" s="74">
        <f t="shared" si="15"/>
        <v>-5.6801025376761904</v>
      </c>
      <c r="K86" s="74">
        <f t="shared" si="15"/>
        <v>9.0188650302488895</v>
      </c>
      <c r="L86" s="74">
        <f t="shared" si="15"/>
        <v>-0.69724033209656033</v>
      </c>
      <c r="M86" s="74">
        <f t="shared" si="15"/>
        <v>4.8430509381675257</v>
      </c>
      <c r="N86" s="74">
        <f t="shared" si="15"/>
        <v>3.5613889096976159</v>
      </c>
      <c r="O86" s="74">
        <f t="shared" si="15"/>
        <v>6.344292151575881</v>
      </c>
      <c r="P86" s="74">
        <f t="shared" si="15"/>
        <v>-0.84619723417388437</v>
      </c>
      <c r="Q86" s="74">
        <f t="shared" si="15"/>
        <v>7.3073442363624563</v>
      </c>
      <c r="R86" s="74">
        <f t="shared" si="15"/>
        <v>11.540678684834527</v>
      </c>
      <c r="S86" s="74">
        <f t="shared" si="15"/>
        <v>-2.8451251632112151</v>
      </c>
      <c r="T86" s="74">
        <f t="shared" si="15"/>
        <v>3.464487578730302</v>
      </c>
      <c r="U86" s="74">
        <f t="shared" si="15"/>
        <v>5.5669617831184848</v>
      </c>
      <c r="V86" s="74">
        <f t="shared" si="15"/>
        <v>9.020959156476982</v>
      </c>
      <c r="W86" s="74">
        <f t="shared" si="15"/>
        <v>6.9803309092683952</v>
      </c>
      <c r="X86" s="74">
        <f t="shared" si="15"/>
        <v>5.4091469181586804</v>
      </c>
      <c r="Y86" s="74">
        <f t="shared" si="15"/>
        <v>1.7660663704165636</v>
      </c>
      <c r="Z86" s="32"/>
    </row>
    <row r="87" spans="1:26" x14ac:dyDescent="0.2">
      <c r="A87" s="63" t="s">
        <v>87</v>
      </c>
      <c r="B87" s="64"/>
      <c r="C87" s="65" t="s">
        <v>88</v>
      </c>
      <c r="D87" s="73" t="str">
        <f t="shared" ref="D87:Y87" si="16">IFERROR((D52/C52-1)*100,"")</f>
        <v/>
      </c>
      <c r="E87" s="73">
        <f t="shared" si="16"/>
        <v>-30.414023268251889</v>
      </c>
      <c r="F87" s="73">
        <f t="shared" si="16"/>
        <v>22.831013400718135</v>
      </c>
      <c r="G87" s="73">
        <f t="shared" si="16"/>
        <v>11.535682738501251</v>
      </c>
      <c r="H87" s="73">
        <f t="shared" si="16"/>
        <v>7.8928973713085604</v>
      </c>
      <c r="I87" s="73">
        <f t="shared" si="16"/>
        <v>-12.001987216299304</v>
      </c>
      <c r="J87" s="73">
        <f t="shared" si="16"/>
        <v>-9.5681128557495558</v>
      </c>
      <c r="K87" s="73">
        <f t="shared" si="16"/>
        <v>15.719200615827521</v>
      </c>
      <c r="L87" s="73">
        <f t="shared" si="16"/>
        <v>-12.752669828184581</v>
      </c>
      <c r="M87" s="73">
        <f t="shared" si="16"/>
        <v>12.669240461653342</v>
      </c>
      <c r="N87" s="73">
        <f t="shared" si="16"/>
        <v>6.1989402643355396</v>
      </c>
      <c r="O87" s="73">
        <f t="shared" si="16"/>
        <v>7.4226064558086113</v>
      </c>
      <c r="P87" s="73">
        <f t="shared" si="16"/>
        <v>-5.1706225885681185</v>
      </c>
      <c r="Q87" s="73">
        <f t="shared" si="16"/>
        <v>0.86974197412856835</v>
      </c>
      <c r="R87" s="73">
        <f t="shared" si="16"/>
        <v>9.7765593270153328</v>
      </c>
      <c r="S87" s="73">
        <f t="shared" si="16"/>
        <v>9.5240300599699133</v>
      </c>
      <c r="T87" s="73">
        <f t="shared" si="16"/>
        <v>1.192018835111508</v>
      </c>
      <c r="U87" s="73">
        <f t="shared" si="16"/>
        <v>-0.8710804366893754</v>
      </c>
      <c r="V87" s="73">
        <f t="shared" si="16"/>
        <v>13.374166493345774</v>
      </c>
      <c r="W87" s="73">
        <f t="shared" si="16"/>
        <v>0.9775114904793103</v>
      </c>
      <c r="X87" s="73">
        <f t="shared" si="16"/>
        <v>2.3798591384878831</v>
      </c>
      <c r="Y87" s="73">
        <f t="shared" si="16"/>
        <v>-0.17433990127575516</v>
      </c>
      <c r="Z87" s="121"/>
    </row>
    <row r="88" spans="1:26" x14ac:dyDescent="0.2">
      <c r="A88" s="63" t="s">
        <v>89</v>
      </c>
      <c r="B88" s="64"/>
      <c r="C88" s="65" t="s">
        <v>90</v>
      </c>
      <c r="D88" s="73" t="str">
        <f t="shared" ref="D88:Y88" si="17">IFERROR((D53/C53-1)*100,"")</f>
        <v/>
      </c>
      <c r="E88" s="73">
        <f t="shared" si="17"/>
        <v>-7.500988099514605</v>
      </c>
      <c r="F88" s="73">
        <f t="shared" si="17"/>
        <v>29.003757962598222</v>
      </c>
      <c r="G88" s="73">
        <f t="shared" si="17"/>
        <v>-9.4918083428191515</v>
      </c>
      <c r="H88" s="73">
        <f t="shared" si="17"/>
        <v>-7.1467576992331523</v>
      </c>
      <c r="I88" s="73">
        <f t="shared" si="17"/>
        <v>5.1395568191793473</v>
      </c>
      <c r="J88" s="73">
        <f t="shared" si="17"/>
        <v>1.4102471304426212</v>
      </c>
      <c r="K88" s="73">
        <f t="shared" si="17"/>
        <v>-1.5618020371537256</v>
      </c>
      <c r="L88" s="73">
        <f t="shared" si="17"/>
        <v>-6.7945422200571866</v>
      </c>
      <c r="M88" s="73">
        <f t="shared" si="17"/>
        <v>-5.1311152556037687</v>
      </c>
      <c r="N88" s="73">
        <f t="shared" si="17"/>
        <v>10.239585529762675</v>
      </c>
      <c r="O88" s="73">
        <f t="shared" si="17"/>
        <v>16.934798322511881</v>
      </c>
      <c r="P88" s="73">
        <f t="shared" si="17"/>
        <v>-11.448982470999457</v>
      </c>
      <c r="Q88" s="73">
        <f t="shared" si="17"/>
        <v>12.623823485860086</v>
      </c>
      <c r="R88" s="73">
        <f t="shared" si="17"/>
        <v>11.43017370071966</v>
      </c>
      <c r="S88" s="73">
        <f t="shared" si="17"/>
        <v>-5.2310031460345296</v>
      </c>
      <c r="T88" s="73">
        <f t="shared" si="17"/>
        <v>1.0316782062929297</v>
      </c>
      <c r="U88" s="73">
        <f t="shared" si="17"/>
        <v>3.7775075922819035E-2</v>
      </c>
      <c r="V88" s="73">
        <f t="shared" si="17"/>
        <v>21.621274727151587</v>
      </c>
      <c r="W88" s="73">
        <f t="shared" si="17"/>
        <v>6.2392757824980771</v>
      </c>
      <c r="X88" s="73">
        <f t="shared" si="17"/>
        <v>4.1859717721417278</v>
      </c>
      <c r="Y88" s="73">
        <f t="shared" si="17"/>
        <v>4.0149536539150876</v>
      </c>
      <c r="Z88" s="121"/>
    </row>
    <row r="89" spans="1:26" x14ac:dyDescent="0.2">
      <c r="A89" s="63" t="s">
        <v>91</v>
      </c>
      <c r="B89" s="64"/>
      <c r="C89" s="65" t="s">
        <v>92</v>
      </c>
      <c r="D89" s="73" t="str">
        <f t="shared" ref="D89:Y89" si="18">IFERROR((D54/C54-1)*100,"")</f>
        <v/>
      </c>
      <c r="E89" s="73">
        <f t="shared" si="18"/>
        <v>-38.385405648691297</v>
      </c>
      <c r="F89" s="73">
        <f t="shared" si="18"/>
        <v>44.275373538159535</v>
      </c>
      <c r="G89" s="73">
        <f t="shared" si="18"/>
        <v>38.07633759069455</v>
      </c>
      <c r="H89" s="73">
        <f t="shared" si="18"/>
        <v>-1.9509502739390117</v>
      </c>
      <c r="I89" s="73">
        <f t="shared" si="18"/>
        <v>26.196430433671548</v>
      </c>
      <c r="J89" s="73">
        <f t="shared" si="18"/>
        <v>-13.124321555444196</v>
      </c>
      <c r="K89" s="73">
        <f t="shared" si="18"/>
        <v>-62.203867244029354</v>
      </c>
      <c r="L89" s="73">
        <f t="shared" si="18"/>
        <v>31.078564978292398</v>
      </c>
      <c r="M89" s="73">
        <f t="shared" si="18"/>
        <v>89.931452126225622</v>
      </c>
      <c r="N89" s="73">
        <f t="shared" si="18"/>
        <v>-23.486169626768184</v>
      </c>
      <c r="O89" s="73">
        <f t="shared" si="18"/>
        <v>49.440433720226217</v>
      </c>
      <c r="P89" s="73">
        <f t="shared" si="18"/>
        <v>-68.833098357602523</v>
      </c>
      <c r="Q89" s="73">
        <f t="shared" si="18"/>
        <v>41.317452322624312</v>
      </c>
      <c r="R89" s="73">
        <f t="shared" si="18"/>
        <v>-5.9948393908338948</v>
      </c>
      <c r="S89" s="73">
        <f t="shared" si="18"/>
        <v>-55.363606194868886</v>
      </c>
      <c r="T89" s="73">
        <f t="shared" si="18"/>
        <v>209.36072030955648</v>
      </c>
      <c r="U89" s="73">
        <f t="shared" si="18"/>
        <v>33.656652279323175</v>
      </c>
      <c r="V89" s="73">
        <f t="shared" si="18"/>
        <v>-14.908527489096123</v>
      </c>
      <c r="W89" s="73">
        <f t="shared" si="18"/>
        <v>31.375703942075628</v>
      </c>
      <c r="X89" s="73">
        <f t="shared" si="18"/>
        <v>11.191449229801954</v>
      </c>
      <c r="Y89" s="73">
        <f t="shared" si="18"/>
        <v>22.602280348759219</v>
      </c>
      <c r="Z89" s="121"/>
    </row>
    <row r="90" spans="1:26" x14ac:dyDescent="0.2">
      <c r="A90" s="63" t="s">
        <v>93</v>
      </c>
      <c r="B90" s="64"/>
      <c r="C90" s="65" t="s">
        <v>94</v>
      </c>
      <c r="D90" s="73" t="str">
        <f t="shared" ref="D90:Y90" si="19">IFERROR((D55/C55-1)*100,"")</f>
        <v/>
      </c>
      <c r="E90" s="73">
        <f t="shared" si="19"/>
        <v>-17.525483592786195</v>
      </c>
      <c r="F90" s="73">
        <f t="shared" si="19"/>
        <v>17.754589402300347</v>
      </c>
      <c r="G90" s="73">
        <f t="shared" si="19"/>
        <v>-1.3418276024690701</v>
      </c>
      <c r="H90" s="73">
        <f t="shared" si="19"/>
        <v>5.2131500928550345</v>
      </c>
      <c r="I90" s="73">
        <f t="shared" si="19"/>
        <v>0.27556257628447156</v>
      </c>
      <c r="J90" s="73">
        <f t="shared" si="19"/>
        <v>0.16195357487216455</v>
      </c>
      <c r="K90" s="73">
        <f t="shared" si="19"/>
        <v>4.1741803016478896</v>
      </c>
      <c r="L90" s="73">
        <f t="shared" si="19"/>
        <v>7.1050422139700142</v>
      </c>
      <c r="M90" s="73">
        <f t="shared" si="19"/>
        <v>2.5004671506678955</v>
      </c>
      <c r="N90" s="73">
        <f t="shared" si="19"/>
        <v>0.10723527098643881</v>
      </c>
      <c r="O90" s="73">
        <f t="shared" si="19"/>
        <v>6.3254201826973055</v>
      </c>
      <c r="P90" s="73">
        <f t="shared" si="19"/>
        <v>3.3884085643616002</v>
      </c>
      <c r="Q90" s="73">
        <f t="shared" si="19"/>
        <v>5.3112060831736807</v>
      </c>
      <c r="R90" s="73">
        <f t="shared" si="19"/>
        <v>10.643205637112295</v>
      </c>
      <c r="S90" s="73">
        <f t="shared" si="19"/>
        <v>-3.4817810168047636</v>
      </c>
      <c r="T90" s="73">
        <f t="shared" si="19"/>
        <v>7.4273300263509645</v>
      </c>
      <c r="U90" s="73">
        <f t="shared" si="19"/>
        <v>5.1419340624852872</v>
      </c>
      <c r="V90" s="73">
        <f t="shared" si="19"/>
        <v>2.3228523857643513</v>
      </c>
      <c r="W90" s="73">
        <f t="shared" si="19"/>
        <v>-12.08662367667851</v>
      </c>
      <c r="X90" s="73">
        <f t="shared" si="19"/>
        <v>5.7066963711923213</v>
      </c>
      <c r="Y90" s="73">
        <f t="shared" si="19"/>
        <v>-2.966464284258985</v>
      </c>
      <c r="Z90" s="121"/>
    </row>
    <row r="91" spans="1:26" x14ac:dyDescent="0.2">
      <c r="A91" s="63" t="s">
        <v>95</v>
      </c>
      <c r="B91" s="64"/>
      <c r="C91" s="65" t="s">
        <v>96</v>
      </c>
      <c r="D91" s="73" t="str">
        <f t="shared" ref="D91:Y91" si="20">IFERROR((D56/C56-1)*100,"")</f>
        <v/>
      </c>
      <c r="E91" s="73">
        <f t="shared" si="20"/>
        <v>-21.939141820507345</v>
      </c>
      <c r="F91" s="73">
        <f t="shared" si="20"/>
        <v>10.328789366951586</v>
      </c>
      <c r="G91" s="73">
        <f t="shared" si="20"/>
        <v>-12.342353569956433</v>
      </c>
      <c r="H91" s="73">
        <f t="shared" si="20"/>
        <v>18.700588955832508</v>
      </c>
      <c r="I91" s="73">
        <f t="shared" si="20"/>
        <v>3.8369593418819736</v>
      </c>
      <c r="J91" s="73">
        <f t="shared" si="20"/>
        <v>19.016964766245348</v>
      </c>
      <c r="K91" s="73">
        <f t="shared" si="20"/>
        <v>-19.940300909808794</v>
      </c>
      <c r="L91" s="73">
        <f t="shared" si="20"/>
        <v>-3.7659178695839235</v>
      </c>
      <c r="M91" s="73">
        <f t="shared" si="20"/>
        <v>41.428486190488577</v>
      </c>
      <c r="N91" s="73">
        <f t="shared" si="20"/>
        <v>20.755758558129855</v>
      </c>
      <c r="O91" s="73">
        <f t="shared" si="20"/>
        <v>37.464845840947561</v>
      </c>
      <c r="P91" s="73">
        <f t="shared" si="20"/>
        <v>6.3110665624631634</v>
      </c>
      <c r="Q91" s="73">
        <f t="shared" si="20"/>
        <v>26.64781294102805</v>
      </c>
      <c r="R91" s="73">
        <f t="shared" si="20"/>
        <v>183.41283464892243</v>
      </c>
      <c r="S91" s="73">
        <f t="shared" si="20"/>
        <v>-55.073186101604009</v>
      </c>
      <c r="T91" s="73">
        <f t="shared" si="20"/>
        <v>14.069305097643792</v>
      </c>
      <c r="U91" s="73">
        <f t="shared" si="20"/>
        <v>27.510098241906821</v>
      </c>
      <c r="V91" s="73">
        <f t="shared" si="20"/>
        <v>-19.849539579628271</v>
      </c>
      <c r="W91" s="73">
        <f t="shared" si="20"/>
        <v>167.1116054875788</v>
      </c>
      <c r="X91" s="73">
        <f t="shared" si="20"/>
        <v>18.544698544698534</v>
      </c>
      <c r="Y91" s="73">
        <f t="shared" si="20"/>
        <v>20.276446940910841</v>
      </c>
      <c r="Z91" s="121"/>
    </row>
    <row r="92" spans="1:26" x14ac:dyDescent="0.2">
      <c r="A92" s="63" t="s">
        <v>97</v>
      </c>
      <c r="B92" s="64"/>
      <c r="C92" s="65" t="s">
        <v>98</v>
      </c>
      <c r="D92" s="73" t="str">
        <f t="shared" ref="D92:Y92" si="21">IFERROR((D57/C57-1)*100,"")</f>
        <v/>
      </c>
      <c r="E92" s="73">
        <f t="shared" si="21"/>
        <v>-2.8942824053648786</v>
      </c>
      <c r="F92" s="73">
        <f t="shared" si="21"/>
        <v>10.765928479888265</v>
      </c>
      <c r="G92" s="73">
        <f t="shared" si="21"/>
        <v>2.3472482463772648</v>
      </c>
      <c r="H92" s="73">
        <f t="shared" si="21"/>
        <v>1.3457095582904754</v>
      </c>
      <c r="I92" s="73">
        <f t="shared" si="21"/>
        <v>1.4551842287861882</v>
      </c>
      <c r="J92" s="73">
        <f t="shared" si="21"/>
        <v>-17.805895045610487</v>
      </c>
      <c r="K92" s="73">
        <f t="shared" si="21"/>
        <v>2.0606833353459919</v>
      </c>
      <c r="L92" s="73">
        <f t="shared" si="21"/>
        <v>7.5595978469670921</v>
      </c>
      <c r="M92" s="73">
        <f t="shared" si="21"/>
        <v>5.7301012783165461</v>
      </c>
      <c r="N92" s="73">
        <f t="shared" si="21"/>
        <v>5.2132646478415312</v>
      </c>
      <c r="O92" s="73">
        <f t="shared" si="21"/>
        <v>13.116928979502717</v>
      </c>
      <c r="P92" s="73">
        <f t="shared" si="21"/>
        <v>2.2698866859830025</v>
      </c>
      <c r="Q92" s="73">
        <f t="shared" si="21"/>
        <v>-0.64205918372509663</v>
      </c>
      <c r="R92" s="73">
        <f t="shared" si="21"/>
        <v>6.3633002276355155</v>
      </c>
      <c r="S92" s="73">
        <f t="shared" si="21"/>
        <v>0.38748773839476502</v>
      </c>
      <c r="T92" s="73">
        <f t="shared" si="21"/>
        <v>3.7525552339700452</v>
      </c>
      <c r="U92" s="73">
        <f t="shared" si="21"/>
        <v>6.0758896361841064</v>
      </c>
      <c r="V92" s="73">
        <f t="shared" si="21"/>
        <v>5.2952228116450506</v>
      </c>
      <c r="W92" s="73">
        <f t="shared" si="21"/>
        <v>3.0446462837405708</v>
      </c>
      <c r="X92" s="73">
        <f t="shared" si="21"/>
        <v>1.9301696582247452</v>
      </c>
      <c r="Y92" s="73">
        <f t="shared" si="21"/>
        <v>2.8121212121212213</v>
      </c>
      <c r="Z92" s="121"/>
    </row>
    <row r="93" spans="1:26" x14ac:dyDescent="0.2">
      <c r="A93" s="63" t="s">
        <v>99</v>
      </c>
      <c r="B93" s="64"/>
      <c r="C93" s="65" t="s">
        <v>100</v>
      </c>
      <c r="D93" s="73" t="str">
        <f t="shared" ref="D93:Y93" si="22">IFERROR((D58/C58-1)*100,"")</f>
        <v/>
      </c>
      <c r="E93" s="73">
        <f t="shared" si="22"/>
        <v>-18.968031662167096</v>
      </c>
      <c r="F93" s="73">
        <f t="shared" si="22"/>
        <v>17.170046283627194</v>
      </c>
      <c r="G93" s="73">
        <f t="shared" si="22"/>
        <v>-1.9630967662764842E-2</v>
      </c>
      <c r="H93" s="73">
        <f t="shared" si="22"/>
        <v>4.3149317401179665</v>
      </c>
      <c r="I93" s="73">
        <f t="shared" si="22"/>
        <v>-1.1413346245713996</v>
      </c>
      <c r="J93" s="73">
        <f t="shared" si="22"/>
        <v>-0.67568922864483794</v>
      </c>
      <c r="K93" s="73">
        <f t="shared" si="22"/>
        <v>4.6849427604166882</v>
      </c>
      <c r="L93" s="73">
        <f t="shared" si="22"/>
        <v>7.1011655946240815</v>
      </c>
      <c r="M93" s="73">
        <f t="shared" si="22"/>
        <v>1.6609463802039537</v>
      </c>
      <c r="N93" s="73">
        <f t="shared" si="22"/>
        <v>6.0153800371085753</v>
      </c>
      <c r="O93" s="73">
        <f t="shared" si="22"/>
        <v>4.0211125113537971</v>
      </c>
      <c r="P93" s="73">
        <f t="shared" si="22"/>
        <v>6.5830699244282975</v>
      </c>
      <c r="Q93" s="73">
        <f t="shared" si="22"/>
        <v>4.4842796347910774</v>
      </c>
      <c r="R93" s="73">
        <f t="shared" si="22"/>
        <v>10.648508700047143</v>
      </c>
      <c r="S93" s="73">
        <f t="shared" si="22"/>
        <v>-3.4711566020913964</v>
      </c>
      <c r="T93" s="73">
        <f t="shared" si="22"/>
        <v>4.634673920962995</v>
      </c>
      <c r="U93" s="73">
        <f t="shared" si="22"/>
        <v>5.4554827649926807</v>
      </c>
      <c r="V93" s="73">
        <f t="shared" si="22"/>
        <v>5.4689226883969821</v>
      </c>
      <c r="W93" s="73">
        <f t="shared" si="22"/>
        <v>30.486416137953466</v>
      </c>
      <c r="X93" s="73">
        <f t="shared" si="22"/>
        <v>27.050817066710131</v>
      </c>
      <c r="Y93" s="73">
        <f t="shared" si="22"/>
        <v>8.1945939102361152</v>
      </c>
      <c r="Z93" s="121"/>
    </row>
    <row r="94" spans="1:26" x14ac:dyDescent="0.2">
      <c r="A94" s="63" t="s">
        <v>101</v>
      </c>
      <c r="B94" s="64"/>
      <c r="C94" s="65" t="s">
        <v>102</v>
      </c>
      <c r="D94" s="73" t="str">
        <f t="shared" ref="D94:Y94" si="23">IFERROR((D59/C59-1)*100,"")</f>
        <v/>
      </c>
      <c r="E94" s="73">
        <f t="shared" si="23"/>
        <v>-18.60086783334819</v>
      </c>
      <c r="F94" s="73">
        <f t="shared" si="23"/>
        <v>17.383455334057629</v>
      </c>
      <c r="G94" s="73">
        <f t="shared" si="23"/>
        <v>-0.49818466775883863</v>
      </c>
      <c r="H94" s="73">
        <f t="shared" si="23"/>
        <v>4.6421611916558359</v>
      </c>
      <c r="I94" s="73">
        <f t="shared" si="23"/>
        <v>-0.81946143684137329</v>
      </c>
      <c r="J94" s="73">
        <f t="shared" si="23"/>
        <v>-0.24735934027554363</v>
      </c>
      <c r="K94" s="73">
        <f t="shared" si="23"/>
        <v>4.4235696381104361</v>
      </c>
      <c r="L94" s="73">
        <f t="shared" si="23"/>
        <v>7.0123928531124147</v>
      </c>
      <c r="M94" s="73">
        <f t="shared" si="23"/>
        <v>1.9129159247987859</v>
      </c>
      <c r="N94" s="73">
        <f t="shared" si="23"/>
        <v>4.2010929964258148</v>
      </c>
      <c r="O94" s="73">
        <f t="shared" si="23"/>
        <v>4.6682049319110464</v>
      </c>
      <c r="P94" s="73">
        <f t="shared" si="23"/>
        <v>5.644821062941352</v>
      </c>
      <c r="Q94" s="73">
        <f t="shared" si="23"/>
        <v>4.6333356063032571</v>
      </c>
      <c r="R94" s="73">
        <f t="shared" si="23"/>
        <v>10.77526451335018</v>
      </c>
      <c r="S94" s="73">
        <f t="shared" si="23"/>
        <v>-3.532293668134312</v>
      </c>
      <c r="T94" s="73">
        <f t="shared" si="23"/>
        <v>5.5260102642835651</v>
      </c>
      <c r="U94" s="73">
        <f t="shared" si="23"/>
        <v>5.3320380486192365</v>
      </c>
      <c r="V94" s="73">
        <f t="shared" si="23"/>
        <v>4.5010174502843281</v>
      </c>
      <c r="W94" s="73">
        <f t="shared" si="23"/>
        <v>4.1638341264445877</v>
      </c>
      <c r="X94" s="73">
        <f t="shared" si="23"/>
        <v>-6.9131060969755298</v>
      </c>
      <c r="Y94" s="73">
        <f t="shared" si="23"/>
        <v>3.2214309935571395</v>
      </c>
      <c r="Z94" s="121"/>
    </row>
    <row r="95" spans="1:26" x14ac:dyDescent="0.2">
      <c r="A95" s="63" t="s">
        <v>103</v>
      </c>
      <c r="B95" s="64"/>
      <c r="C95" s="65" t="s">
        <v>104</v>
      </c>
      <c r="D95" s="73" t="str">
        <f t="shared" ref="D95:Y95" si="24">IFERROR((D60/C60-1)*100,"")</f>
        <v/>
      </c>
      <c r="E95" s="73">
        <f t="shared" si="24"/>
        <v>4.6356174226606983</v>
      </c>
      <c r="F95" s="73">
        <f t="shared" si="24"/>
        <v>15.2828049533402</v>
      </c>
      <c r="G95" s="73">
        <f t="shared" si="24"/>
        <v>-5.2571357070105957</v>
      </c>
      <c r="H95" s="73">
        <f t="shared" si="24"/>
        <v>11.721911867792167</v>
      </c>
      <c r="I95" s="73">
        <f t="shared" si="24"/>
        <v>-1.9834270112354835</v>
      </c>
      <c r="J95" s="73">
        <f t="shared" si="24"/>
        <v>4.855474268931026</v>
      </c>
      <c r="K95" s="73">
        <f t="shared" si="24"/>
        <v>-0.13358656047581796</v>
      </c>
      <c r="L95" s="73">
        <f t="shared" si="24"/>
        <v>10.966229219486333</v>
      </c>
      <c r="M95" s="73">
        <f t="shared" si="24"/>
        <v>-3.9773812323813829</v>
      </c>
      <c r="N95" s="73">
        <f t="shared" si="24"/>
        <v>3.8886706881624766</v>
      </c>
      <c r="O95" s="73">
        <f t="shared" si="24"/>
        <v>-9.155416228586466</v>
      </c>
      <c r="P95" s="73">
        <f t="shared" si="24"/>
        <v>26.672882633872106</v>
      </c>
      <c r="Q95" s="73">
        <f t="shared" si="24"/>
        <v>12.049782401232601</v>
      </c>
      <c r="R95" s="73">
        <f t="shared" si="24"/>
        <v>9.9595536801738724</v>
      </c>
      <c r="S95" s="73">
        <f t="shared" si="24"/>
        <v>-19.607007427568423</v>
      </c>
      <c r="T95" s="73">
        <f t="shared" si="24"/>
        <v>15.448304118716759</v>
      </c>
      <c r="U95" s="73">
        <f t="shared" si="24"/>
        <v>24.42339467896204</v>
      </c>
      <c r="V95" s="73">
        <f t="shared" si="24"/>
        <v>6.7427543240784038</v>
      </c>
      <c r="W95" s="73">
        <f t="shared" si="24"/>
        <v>5.1413638343401402</v>
      </c>
      <c r="X95" s="73">
        <f t="shared" si="24"/>
        <v>0.65659881812212273</v>
      </c>
      <c r="Y95" s="73">
        <f t="shared" si="24"/>
        <v>-5.5263642415057994</v>
      </c>
      <c r="Z95" s="121"/>
    </row>
    <row r="96" spans="1:26" x14ac:dyDescent="0.2">
      <c r="A96" s="63" t="s">
        <v>105</v>
      </c>
      <c r="B96" s="64"/>
      <c r="C96" s="65" t="s">
        <v>106</v>
      </c>
      <c r="D96" s="73" t="str">
        <f t="shared" ref="D96:Y96" si="25">IFERROR((D61/C61-1)*100,"")</f>
        <v/>
      </c>
      <c r="E96" s="73">
        <f t="shared" si="25"/>
        <v>24.208155367752738</v>
      </c>
      <c r="F96" s="73">
        <f t="shared" si="25"/>
        <v>2.2528703001167827E-2</v>
      </c>
      <c r="G96" s="73">
        <f t="shared" si="25"/>
        <v>30.125262644881936</v>
      </c>
      <c r="H96" s="73">
        <f t="shared" si="25"/>
        <v>7.0285939950549547</v>
      </c>
      <c r="I96" s="73">
        <f t="shared" si="25"/>
        <v>61.880271951307677</v>
      </c>
      <c r="J96" s="73">
        <f t="shared" si="25"/>
        <v>-14.325395517148332</v>
      </c>
      <c r="K96" s="73">
        <f t="shared" si="25"/>
        <v>41.399329187577962</v>
      </c>
      <c r="L96" s="73">
        <f t="shared" si="25"/>
        <v>21.308481581560713</v>
      </c>
      <c r="M96" s="73">
        <f t="shared" si="25"/>
        <v>-3.843797731572185</v>
      </c>
      <c r="N96" s="73">
        <f t="shared" si="25"/>
        <v>-3.4676946048486701</v>
      </c>
      <c r="O96" s="73">
        <f t="shared" si="25"/>
        <v>5.328194788970908</v>
      </c>
      <c r="P96" s="73">
        <f t="shared" si="25"/>
        <v>-2.4267363118493201</v>
      </c>
      <c r="Q96" s="73">
        <f t="shared" si="25"/>
        <v>14.276906598747964</v>
      </c>
      <c r="R96" s="73">
        <f t="shared" si="25"/>
        <v>8.6414659608136333</v>
      </c>
      <c r="S96" s="73">
        <f t="shared" si="25"/>
        <v>0.25804036914094386</v>
      </c>
      <c r="T96" s="73">
        <f t="shared" si="25"/>
        <v>-14.559956163284937</v>
      </c>
      <c r="U96" s="73">
        <f t="shared" si="25"/>
        <v>0.89156456219972036</v>
      </c>
      <c r="V96" s="73">
        <f t="shared" si="25"/>
        <v>4.4266981211916967</v>
      </c>
      <c r="W96" s="73">
        <f t="shared" si="25"/>
        <v>7.4870709920075162</v>
      </c>
      <c r="X96" s="73">
        <f t="shared" si="25"/>
        <v>8.8092510772923127</v>
      </c>
      <c r="Y96" s="73">
        <f t="shared" si="25"/>
        <v>9.4582696139765545</v>
      </c>
      <c r="Z96" s="121"/>
    </row>
    <row r="97" spans="1:26" ht="14.45" customHeight="1" x14ac:dyDescent="0.2">
      <c r="A97" s="63" t="s">
        <v>107</v>
      </c>
      <c r="B97" s="64"/>
      <c r="C97" s="65" t="s">
        <v>108</v>
      </c>
      <c r="D97" s="73" t="str">
        <f t="shared" ref="D97:Y97" si="26">IFERROR((D62/C62-1)*100,"")</f>
        <v/>
      </c>
      <c r="E97" s="73">
        <f t="shared" si="26"/>
        <v>14.867513529413223</v>
      </c>
      <c r="F97" s="73">
        <f t="shared" si="26"/>
        <v>2.0201880816276052</v>
      </c>
      <c r="G97" s="73">
        <f t="shared" si="26"/>
        <v>19.107201565434284</v>
      </c>
      <c r="H97" s="73">
        <f t="shared" si="26"/>
        <v>-11.137238036374363</v>
      </c>
      <c r="I97" s="73">
        <f t="shared" si="26"/>
        <v>26.823025186499795</v>
      </c>
      <c r="J97" s="73">
        <f t="shared" si="26"/>
        <v>-34.327555099680374</v>
      </c>
      <c r="K97" s="73">
        <f t="shared" si="26"/>
        <v>65.078994382305353</v>
      </c>
      <c r="L97" s="73">
        <f t="shared" si="26"/>
        <v>29.643839737208456</v>
      </c>
      <c r="M97" s="73">
        <f t="shared" si="26"/>
        <v>-0.65880282035725157</v>
      </c>
      <c r="N97" s="73">
        <f t="shared" si="26"/>
        <v>-17.200820954223072</v>
      </c>
      <c r="O97" s="73">
        <f t="shared" si="26"/>
        <v>2.348435562479545</v>
      </c>
      <c r="P97" s="73">
        <f t="shared" si="26"/>
        <v>-11.079769898984893</v>
      </c>
      <c r="Q97" s="73">
        <f t="shared" si="26"/>
        <v>47.746194528308862</v>
      </c>
      <c r="R97" s="73">
        <f t="shared" si="26"/>
        <v>-16.506190235126816</v>
      </c>
      <c r="S97" s="73">
        <f t="shared" si="26"/>
        <v>17.545789565378335</v>
      </c>
      <c r="T97" s="73">
        <f t="shared" si="26"/>
        <v>-7.2992858197194028</v>
      </c>
      <c r="U97" s="73">
        <f t="shared" si="26"/>
        <v>6.9356818934249498</v>
      </c>
      <c r="V97" s="73">
        <f t="shared" si="26"/>
        <v>4.1128781120859381</v>
      </c>
      <c r="W97" s="73">
        <f t="shared" si="26"/>
        <v>19.370349170005731</v>
      </c>
      <c r="X97" s="73">
        <f t="shared" si="26"/>
        <v>6.8503562945368079</v>
      </c>
      <c r="Y97" s="73">
        <f t="shared" si="26"/>
        <v>-3.050847457627115</v>
      </c>
      <c r="Z97" s="121"/>
    </row>
    <row r="98" spans="1:26" x14ac:dyDescent="0.2">
      <c r="A98" s="63" t="s">
        <v>109</v>
      </c>
      <c r="B98" s="64"/>
      <c r="C98" s="65" t="s">
        <v>110</v>
      </c>
      <c r="D98" s="73" t="str">
        <f t="shared" ref="D98:Y98" si="27">IFERROR((D63/C63-1)*100,"")</f>
        <v/>
      </c>
      <c r="E98" s="73">
        <f t="shared" si="27"/>
        <v>-13.839259499187605</v>
      </c>
      <c r="F98" s="73">
        <f t="shared" si="27"/>
        <v>14.271254511468445</v>
      </c>
      <c r="G98" s="73">
        <f t="shared" si="27"/>
        <v>0.53381239605350128</v>
      </c>
      <c r="H98" s="73">
        <f t="shared" si="27"/>
        <v>4.5540943375793175</v>
      </c>
      <c r="I98" s="73">
        <f t="shared" si="27"/>
        <v>-0.29522194396079948</v>
      </c>
      <c r="J98" s="73">
        <f t="shared" si="27"/>
        <v>0.13808193021958015</v>
      </c>
      <c r="K98" s="73">
        <f t="shared" si="27"/>
        <v>3.2454225884770205</v>
      </c>
      <c r="L98" s="73">
        <f t="shared" si="27"/>
        <v>5.7074784362893594</v>
      </c>
      <c r="M98" s="73">
        <f t="shared" si="27"/>
        <v>2.3328108052334651</v>
      </c>
      <c r="N98" s="73">
        <f t="shared" si="27"/>
        <v>3.5539282182349252</v>
      </c>
      <c r="O98" s="73">
        <f t="shared" si="27"/>
        <v>8.9674430020725282</v>
      </c>
      <c r="P98" s="73">
        <f t="shared" si="27"/>
        <v>5.3878019179311343</v>
      </c>
      <c r="Q98" s="73">
        <f t="shared" si="27"/>
        <v>4.2977599549768097</v>
      </c>
      <c r="R98" s="73">
        <f t="shared" si="27"/>
        <v>8.4269744320463413</v>
      </c>
      <c r="S98" s="73">
        <f t="shared" si="27"/>
        <v>-2.358874757396745</v>
      </c>
      <c r="T98" s="73">
        <f t="shared" si="27"/>
        <v>4.7344269569113306</v>
      </c>
      <c r="U98" s="73">
        <f t="shared" si="27"/>
        <v>5.670826029024667</v>
      </c>
      <c r="V98" s="73">
        <f t="shared" si="27"/>
        <v>3.9596936808021566</v>
      </c>
      <c r="W98" s="73">
        <f t="shared" si="27"/>
        <v>1.8959649975692772</v>
      </c>
      <c r="X98" s="73">
        <f t="shared" si="27"/>
        <v>1.7857142857142794</v>
      </c>
      <c r="Y98" s="73">
        <f t="shared" si="27"/>
        <v>24.137142857142855</v>
      </c>
      <c r="Z98" s="121"/>
    </row>
    <row r="99" spans="1:26" x14ac:dyDescent="0.2">
      <c r="A99" s="12" t="s">
        <v>111</v>
      </c>
      <c r="B99" s="12"/>
      <c r="C99" s="9" t="s">
        <v>112</v>
      </c>
      <c r="D99" s="19" t="str">
        <f t="shared" ref="D99:Y99" si="28">IFERROR((D64/C64-1)*100,"")</f>
        <v/>
      </c>
      <c r="E99" s="19">
        <f t="shared" si="28"/>
        <v>-19.916173143861815</v>
      </c>
      <c r="F99" s="19">
        <f t="shared" si="28"/>
        <v>16.580192386996838</v>
      </c>
      <c r="G99" s="19">
        <f t="shared" si="28"/>
        <v>-1.1769734168686874</v>
      </c>
      <c r="H99" s="19">
        <f t="shared" si="28"/>
        <v>5.824262498537891</v>
      </c>
      <c r="I99" s="19">
        <f t="shared" si="28"/>
        <v>5.2942708239696934</v>
      </c>
      <c r="J99" s="19">
        <f t="shared" si="28"/>
        <v>-2.10645429930989E-2</v>
      </c>
      <c r="K99" s="19">
        <f t="shared" si="28"/>
        <v>0.46693844961687159</v>
      </c>
      <c r="L99" s="19">
        <f t="shared" si="28"/>
        <v>6.3732860744287523</v>
      </c>
      <c r="M99" s="19">
        <f t="shared" si="28"/>
        <v>2.281792290672624</v>
      </c>
      <c r="N99" s="19">
        <f t="shared" si="28"/>
        <v>2.1800325954576705</v>
      </c>
      <c r="O99" s="19">
        <f t="shared" si="28"/>
        <v>4.538926237875951</v>
      </c>
      <c r="P99" s="19">
        <f t="shared" si="28"/>
        <v>2.5108171955827707</v>
      </c>
      <c r="Q99" s="19">
        <f t="shared" si="28"/>
        <v>6.0743093974657381</v>
      </c>
      <c r="R99" s="19">
        <f t="shared" si="28"/>
        <v>7.3095483419079343</v>
      </c>
      <c r="S99" s="19">
        <f t="shared" si="28"/>
        <v>-1.8086662435902956</v>
      </c>
      <c r="T99" s="19">
        <f t="shared" si="28"/>
        <v>5.1315516515519466</v>
      </c>
      <c r="U99" s="19">
        <f t="shared" si="28"/>
        <v>0.56741594446403365</v>
      </c>
      <c r="V99" s="19">
        <f t="shared" si="28"/>
        <v>5.677023714645979</v>
      </c>
      <c r="W99" s="19">
        <f t="shared" si="28"/>
        <v>5.9245247953733982</v>
      </c>
      <c r="X99" s="19">
        <f t="shared" si="28"/>
        <v>5.1695189545656772</v>
      </c>
      <c r="Y99" s="19">
        <f t="shared" si="28"/>
        <v>3.7793136410230632</v>
      </c>
      <c r="Z99" s="32"/>
    </row>
    <row r="100" spans="1:26" x14ac:dyDescent="0.2">
      <c r="A100" s="63" t="s">
        <v>113</v>
      </c>
      <c r="B100" s="64"/>
      <c r="C100" s="65" t="s">
        <v>114</v>
      </c>
      <c r="D100" s="73" t="str">
        <f t="shared" ref="D100:Y100" si="29">IFERROR((D65/C65-1)*100,"")</f>
        <v/>
      </c>
      <c r="E100" s="73">
        <f t="shared" si="29"/>
        <v>-47.40402129575525</v>
      </c>
      <c r="F100" s="73">
        <f t="shared" si="29"/>
        <v>20.342908869888234</v>
      </c>
      <c r="G100" s="73">
        <f t="shared" si="29"/>
        <v>34.24226254233573</v>
      </c>
      <c r="H100" s="73">
        <f t="shared" si="29"/>
        <v>-6.3378857644889708</v>
      </c>
      <c r="I100" s="73">
        <f t="shared" si="29"/>
        <v>-16.201991276265058</v>
      </c>
      <c r="J100" s="73">
        <f t="shared" si="29"/>
        <v>-4.3145460124919381</v>
      </c>
      <c r="K100" s="73">
        <f t="shared" si="29"/>
        <v>12.375334822952745</v>
      </c>
      <c r="L100" s="73">
        <f t="shared" si="29"/>
        <v>9.2094146351046078</v>
      </c>
      <c r="M100" s="73">
        <f t="shared" si="29"/>
        <v>7.9906812859168008</v>
      </c>
      <c r="N100" s="73">
        <f t="shared" si="29"/>
        <v>7.5380683068712484</v>
      </c>
      <c r="O100" s="73">
        <f t="shared" si="29"/>
        <v>4.3458371739500956</v>
      </c>
      <c r="P100" s="73">
        <f t="shared" si="29"/>
        <v>1.6635260409909591</v>
      </c>
      <c r="Q100" s="73">
        <f t="shared" si="29"/>
        <v>-0.29477765525316446</v>
      </c>
      <c r="R100" s="73">
        <f t="shared" si="29"/>
        <v>18.465335339732157</v>
      </c>
      <c r="S100" s="73">
        <f t="shared" si="29"/>
        <v>-0.55134335634363651</v>
      </c>
      <c r="T100" s="73">
        <f t="shared" si="29"/>
        <v>-19.196456998675238</v>
      </c>
      <c r="U100" s="73">
        <f t="shared" si="29"/>
        <v>7.1499026095586338</v>
      </c>
      <c r="V100" s="73">
        <f t="shared" si="29"/>
        <v>12.81598429244497</v>
      </c>
      <c r="W100" s="73">
        <f t="shared" si="29"/>
        <v>-3.1553293361514911</v>
      </c>
      <c r="X100" s="73">
        <f t="shared" si="29"/>
        <v>-0.96586687644771851</v>
      </c>
      <c r="Y100" s="73">
        <f t="shared" si="29"/>
        <v>3.5186704965121107</v>
      </c>
      <c r="Z100" s="121"/>
    </row>
    <row r="101" spans="1:26" x14ac:dyDescent="0.2">
      <c r="A101" s="12" t="s">
        <v>115</v>
      </c>
      <c r="B101" s="12"/>
      <c r="C101" s="9" t="s">
        <v>13</v>
      </c>
      <c r="D101" s="19" t="str">
        <f t="shared" ref="D101:S101" si="30">IFERROR((D66/C66-1)*100,"")</f>
        <v/>
      </c>
      <c r="E101" s="19">
        <f t="shared" si="30"/>
        <v>-22.445727063966746</v>
      </c>
      <c r="F101" s="19">
        <f t="shared" si="30"/>
        <v>16.815021265638521</v>
      </c>
      <c r="G101" s="19">
        <f t="shared" si="30"/>
        <v>1.1002781495512926</v>
      </c>
      <c r="H101" s="19">
        <f t="shared" si="30"/>
        <v>4.7859716479797809</v>
      </c>
      <c r="I101" s="19">
        <f t="shared" si="30"/>
        <v>3.653936039838257</v>
      </c>
      <c r="J101" s="19">
        <f t="shared" si="30"/>
        <v>-0.28593104686315263</v>
      </c>
      <c r="K101" s="19">
        <f t="shared" si="30"/>
        <v>1.1718915278341235</v>
      </c>
      <c r="L101" s="19">
        <f t="shared" si="30"/>
        <v>6.5597711031735173</v>
      </c>
      <c r="M101" s="19">
        <f t="shared" si="30"/>
        <v>2.6665049322708079</v>
      </c>
      <c r="N101" s="19">
        <f t="shared" si="30"/>
        <v>2.5598264788270875</v>
      </c>
      <c r="O101" s="19">
        <f t="shared" si="30"/>
        <v>4.5245751444074278</v>
      </c>
      <c r="P101" s="19">
        <f t="shared" si="30"/>
        <v>2.447951068628873</v>
      </c>
      <c r="Q101" s="19">
        <f t="shared" si="30"/>
        <v>5.6053631025068551</v>
      </c>
      <c r="R101" s="19">
        <f t="shared" si="30"/>
        <v>8.0850416771904179</v>
      </c>
      <c r="S101" s="19">
        <f t="shared" si="30"/>
        <v>-1.71286958276331</v>
      </c>
      <c r="T101" s="19">
        <f t="shared" ref="T101:V101" si="31">IFERROR((T66/S66-1)*100,"")</f>
        <v>3.2560719116369485</v>
      </c>
      <c r="U101" s="19">
        <f t="shared" si="31"/>
        <v>0.96452574703043137</v>
      </c>
      <c r="V101" s="19">
        <f t="shared" si="31"/>
        <v>6.1340893547269015</v>
      </c>
      <c r="W101" s="19">
        <f>IFERROR((W66/V66-1)*100,"")</f>
        <v>5.306596330854263</v>
      </c>
      <c r="X101" s="19">
        <f>IFERROR((X66/W66-1)*100,"")</f>
        <v>4.7889916214670425</v>
      </c>
      <c r="Y101" s="19">
        <f>IFERROR((Y66/X66-1)*100,"")</f>
        <v>3.761453594562969</v>
      </c>
      <c r="Z101" s="32"/>
    </row>
    <row r="102" spans="1:26" x14ac:dyDescent="0.2">
      <c r="A102" s="63"/>
      <c r="B102" s="64"/>
      <c r="C102" s="65" t="s">
        <v>25</v>
      </c>
      <c r="D102" s="66"/>
      <c r="E102" s="66"/>
      <c r="F102" s="66"/>
      <c r="G102" s="66"/>
      <c r="H102" s="66"/>
      <c r="I102" s="66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119"/>
    </row>
    <row r="103" spans="1:26" ht="5.45" customHeight="1" x14ac:dyDescent="0.2"/>
    <row r="104" spans="1:26" ht="15" customHeight="1" x14ac:dyDescent="0.2">
      <c r="C104" s="69" t="s">
        <v>121</v>
      </c>
      <c r="D104" s="19" t="str">
        <f>IFERROR('[5]CbCstN-1'!#REF!/'[5]CbCstN-1'!#REF!*100,"")</f>
        <v/>
      </c>
      <c r="E104" s="27">
        <f t="shared" ref="E104:V104" si="32">IFERROR((E69/D69-1)*100,"")</f>
        <v>-0.93796694400046787</v>
      </c>
      <c r="F104" s="27">
        <f t="shared" si="32"/>
        <v>12.606706336800944</v>
      </c>
      <c r="G104" s="27">
        <f t="shared" si="32"/>
        <v>-8.2987052292129881</v>
      </c>
      <c r="H104" s="27">
        <f t="shared" si="32"/>
        <v>3.4900682203323985</v>
      </c>
      <c r="I104" s="27">
        <f t="shared" si="32"/>
        <v>-0.70213504120721915</v>
      </c>
      <c r="J104" s="27">
        <f t="shared" si="32"/>
        <v>5.9093841131974134</v>
      </c>
      <c r="K104" s="27">
        <f t="shared" si="32"/>
        <v>1.124758153510097E-2</v>
      </c>
      <c r="L104" s="27">
        <f t="shared" si="32"/>
        <v>20.140857551780101</v>
      </c>
      <c r="M104" s="27">
        <f t="shared" si="32"/>
        <v>-2.0891745706754561</v>
      </c>
      <c r="N104" s="27">
        <f t="shared" si="32"/>
        <v>0.5243058571703374</v>
      </c>
      <c r="O104" s="27">
        <f t="shared" si="32"/>
        <v>4.6647579325474142</v>
      </c>
      <c r="P104" s="27">
        <f t="shared" si="32"/>
        <v>9.5111886631105378</v>
      </c>
      <c r="Q104" s="27">
        <f t="shared" si="32"/>
        <v>0.42031414808325618</v>
      </c>
      <c r="R104" s="27">
        <f t="shared" si="32"/>
        <v>11.065486803328151</v>
      </c>
      <c r="S104" s="27">
        <f t="shared" si="32"/>
        <v>-3.652848770525452</v>
      </c>
      <c r="T104" s="27">
        <f t="shared" si="32"/>
        <v>3.6795401027215124</v>
      </c>
      <c r="U104" s="27">
        <f t="shared" si="32"/>
        <v>-5.5106875272389999</v>
      </c>
      <c r="V104" s="27">
        <f t="shared" si="32"/>
        <v>5.8364781652457287</v>
      </c>
      <c r="W104" s="27">
        <f t="shared" ref="W104:Y104" si="33">IFERROR((W69/V69-1)*100,"")</f>
        <v>6.4593274060851469</v>
      </c>
      <c r="X104" s="27">
        <f t="shared" si="33"/>
        <v>3.4413815251059354</v>
      </c>
      <c r="Y104" s="27">
        <f t="shared" si="33"/>
        <v>-15.271529822971619</v>
      </c>
      <c r="Z104" s="75"/>
    </row>
    <row r="105" spans="1:26" ht="15" customHeight="1" x14ac:dyDescent="0.2">
      <c r="C105" s="71"/>
      <c r="D105" s="26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6"/>
    </row>
    <row r="107" spans="1:26" ht="26.25" customHeight="1" x14ac:dyDescent="0.2">
      <c r="A107" s="133" t="s">
        <v>117</v>
      </c>
      <c r="B107" s="133"/>
      <c r="C107" s="133"/>
    </row>
    <row r="109" spans="1:26" x14ac:dyDescent="0.2">
      <c r="A109" s="59" t="s">
        <v>0</v>
      </c>
      <c r="B109" s="60" t="s">
        <v>1</v>
      </c>
      <c r="C109" s="61" t="s">
        <v>2</v>
      </c>
      <c r="D109" s="62">
        <v>1997</v>
      </c>
      <c r="E109" s="62">
        <f>+D109+1</f>
        <v>1998</v>
      </c>
      <c r="F109" s="62">
        <f>+E109+1</f>
        <v>1999</v>
      </c>
      <c r="G109" s="62">
        <f t="shared" ref="G109:Y109" si="34">+F109+1</f>
        <v>2000</v>
      </c>
      <c r="H109" s="62">
        <f t="shared" si="34"/>
        <v>2001</v>
      </c>
      <c r="I109" s="62">
        <f t="shared" si="34"/>
        <v>2002</v>
      </c>
      <c r="J109" s="62">
        <f t="shared" si="34"/>
        <v>2003</v>
      </c>
      <c r="K109" s="62">
        <f t="shared" si="34"/>
        <v>2004</v>
      </c>
      <c r="L109" s="62">
        <f t="shared" si="34"/>
        <v>2005</v>
      </c>
      <c r="M109" s="62">
        <f t="shared" si="34"/>
        <v>2006</v>
      </c>
      <c r="N109" s="62">
        <f t="shared" si="34"/>
        <v>2007</v>
      </c>
      <c r="O109" s="62">
        <f t="shared" si="34"/>
        <v>2008</v>
      </c>
      <c r="P109" s="62">
        <f t="shared" si="34"/>
        <v>2009</v>
      </c>
      <c r="Q109" s="62">
        <f t="shared" si="34"/>
        <v>2010</v>
      </c>
      <c r="R109" s="62">
        <f t="shared" si="34"/>
        <v>2011</v>
      </c>
      <c r="S109" s="62">
        <f t="shared" si="34"/>
        <v>2012</v>
      </c>
      <c r="T109" s="62">
        <f t="shared" si="34"/>
        <v>2013</v>
      </c>
      <c r="U109" s="62">
        <f t="shared" si="34"/>
        <v>2014</v>
      </c>
      <c r="V109" s="62">
        <f t="shared" si="34"/>
        <v>2015</v>
      </c>
      <c r="W109" s="62">
        <f t="shared" si="34"/>
        <v>2016</v>
      </c>
      <c r="X109" s="62">
        <f t="shared" si="34"/>
        <v>2017</v>
      </c>
      <c r="Y109" s="62">
        <f t="shared" si="34"/>
        <v>2018</v>
      </c>
      <c r="Z109" s="118"/>
    </row>
    <row r="110" spans="1:26" x14ac:dyDescent="0.2">
      <c r="A110" s="12" t="s">
        <v>63</v>
      </c>
      <c r="B110" s="12"/>
      <c r="C110" s="9" t="s">
        <v>64</v>
      </c>
      <c r="D110" s="19">
        <f t="shared" ref="D110:X110" si="35">IFERROR(D5/D40*100,"")</f>
        <v>80.441108962730681</v>
      </c>
      <c r="E110" s="19">
        <f t="shared" si="35"/>
        <v>91.570197571244293</v>
      </c>
      <c r="F110" s="19">
        <f t="shared" si="35"/>
        <v>81.213523555910967</v>
      </c>
      <c r="G110" s="19">
        <f t="shared" si="35"/>
        <v>67.900972911876096</v>
      </c>
      <c r="H110" s="19">
        <f t="shared" si="35"/>
        <v>71.095040240793466</v>
      </c>
      <c r="I110" s="19">
        <f t="shared" si="35"/>
        <v>72.944160454657975</v>
      </c>
      <c r="J110" s="19">
        <f t="shared" si="35"/>
        <v>72.469751609264492</v>
      </c>
      <c r="K110" s="19">
        <f t="shared" si="35"/>
        <v>68.782769026047873</v>
      </c>
      <c r="L110" s="19">
        <f t="shared" si="35"/>
        <v>71.096233371590102</v>
      </c>
      <c r="M110" s="19">
        <f t="shared" si="35"/>
        <v>68.268125698875537</v>
      </c>
      <c r="N110" s="19">
        <f t="shared" si="35"/>
        <v>71.632770345765337</v>
      </c>
      <c r="O110" s="19">
        <f t="shared" si="35"/>
        <v>80.065639118855898</v>
      </c>
      <c r="P110" s="19">
        <f t="shared" si="35"/>
        <v>77.191513753461621</v>
      </c>
      <c r="Q110" s="19">
        <f t="shared" si="35"/>
        <v>81.15696917371325</v>
      </c>
      <c r="R110" s="19">
        <f t="shared" si="35"/>
        <v>87.207522519675834</v>
      </c>
      <c r="S110" s="19">
        <f t="shared" si="35"/>
        <v>87.055842673239241</v>
      </c>
      <c r="T110" s="19">
        <f t="shared" si="35"/>
        <v>86.263045039968702</v>
      </c>
      <c r="U110" s="19">
        <f t="shared" si="35"/>
        <v>86.766532028312412</v>
      </c>
      <c r="V110" s="19">
        <f t="shared" si="35"/>
        <v>100</v>
      </c>
      <c r="W110" s="19">
        <f t="shared" si="35"/>
        <v>105.23393602661895</v>
      </c>
      <c r="X110" s="19">
        <f t="shared" si="35"/>
        <v>117.01880958333446</v>
      </c>
      <c r="Y110" s="19">
        <f t="shared" ref="Y110" si="36">IFERROR(Y5/Y40*100,"")</f>
        <v>108.37433595813222</v>
      </c>
      <c r="Z110" s="32"/>
    </row>
    <row r="111" spans="1:26" x14ac:dyDescent="0.2">
      <c r="A111" s="63" t="s">
        <v>65</v>
      </c>
      <c r="B111" s="64"/>
      <c r="C111" s="65" t="s">
        <v>66</v>
      </c>
      <c r="D111" s="73">
        <f t="shared" ref="D111:X111" si="37">IFERROR(D6/D41*100,"")</f>
        <v>81.392022912748828</v>
      </c>
      <c r="E111" s="73">
        <f t="shared" si="37"/>
        <v>91.484776755767754</v>
      </c>
      <c r="F111" s="73">
        <f t="shared" si="37"/>
        <v>81.455660842954032</v>
      </c>
      <c r="G111" s="73">
        <f t="shared" si="37"/>
        <v>68.585564397255283</v>
      </c>
      <c r="H111" s="73">
        <f t="shared" si="37"/>
        <v>71.844211212937452</v>
      </c>
      <c r="I111" s="73">
        <f t="shared" si="37"/>
        <v>73.392208263193709</v>
      </c>
      <c r="J111" s="73">
        <f t="shared" si="37"/>
        <v>72.972362926273277</v>
      </c>
      <c r="K111" s="73">
        <f t="shared" si="37"/>
        <v>69.271068410938511</v>
      </c>
      <c r="L111" s="73">
        <f t="shared" si="37"/>
        <v>71.363767381607502</v>
      </c>
      <c r="M111" s="73">
        <f t="shared" si="37"/>
        <v>68.575052305962132</v>
      </c>
      <c r="N111" s="73">
        <f t="shared" si="37"/>
        <v>71.853980328827575</v>
      </c>
      <c r="O111" s="73">
        <f t="shared" si="37"/>
        <v>80.206919178237698</v>
      </c>
      <c r="P111" s="73">
        <f t="shared" si="37"/>
        <v>77.35025063358384</v>
      </c>
      <c r="Q111" s="73">
        <f t="shared" si="37"/>
        <v>81.35383323405398</v>
      </c>
      <c r="R111" s="73">
        <f t="shared" si="37"/>
        <v>87.263554982431117</v>
      </c>
      <c r="S111" s="73">
        <f t="shared" si="37"/>
        <v>87.116117960988234</v>
      </c>
      <c r="T111" s="73">
        <f t="shared" si="37"/>
        <v>86.321388640145884</v>
      </c>
      <c r="U111" s="73">
        <f t="shared" si="37"/>
        <v>86.718407495861797</v>
      </c>
      <c r="V111" s="73">
        <f t="shared" si="37"/>
        <v>100</v>
      </c>
      <c r="W111" s="73">
        <f t="shared" si="37"/>
        <v>106.26778158080961</v>
      </c>
      <c r="X111" s="73">
        <f t="shared" si="37"/>
        <v>118.95951580829393</v>
      </c>
      <c r="Y111" s="73">
        <f t="shared" ref="Y111" si="38">IFERROR(Y6/Y41*100,"")</f>
        <v>106.48994959449848</v>
      </c>
      <c r="Z111" s="121"/>
    </row>
    <row r="112" spans="1:26" x14ac:dyDescent="0.2">
      <c r="A112" s="63" t="s">
        <v>67</v>
      </c>
      <c r="B112" s="64"/>
      <c r="C112" s="65" t="s">
        <v>68</v>
      </c>
      <c r="D112" s="73">
        <f t="shared" ref="D112:X112" si="39">IFERROR(D7/D42*100,"")</f>
        <v>86.776224851768433</v>
      </c>
      <c r="E112" s="73">
        <f t="shared" si="39"/>
        <v>95.183191271572255</v>
      </c>
      <c r="F112" s="73">
        <f t="shared" si="39"/>
        <v>85.23831521648907</v>
      </c>
      <c r="G112" s="73">
        <f t="shared" si="39"/>
        <v>69.170699142672291</v>
      </c>
      <c r="H112" s="73">
        <f t="shared" si="39"/>
        <v>72.086949304296027</v>
      </c>
      <c r="I112" s="73">
        <f t="shared" si="39"/>
        <v>73.719539095094291</v>
      </c>
      <c r="J112" s="73">
        <f t="shared" si="39"/>
        <v>72.885535265553941</v>
      </c>
      <c r="K112" s="73">
        <f t="shared" si="39"/>
        <v>69.6494116269822</v>
      </c>
      <c r="L112" s="73">
        <f t="shared" si="39"/>
        <v>71.523638977649966</v>
      </c>
      <c r="M112" s="73">
        <f t="shared" si="39"/>
        <v>68.712753774853212</v>
      </c>
      <c r="N112" s="73">
        <f t="shared" si="39"/>
        <v>72.260667767126876</v>
      </c>
      <c r="O112" s="73">
        <f t="shared" si="39"/>
        <v>80.440504531371801</v>
      </c>
      <c r="P112" s="73">
        <f t="shared" si="39"/>
        <v>77.660717579007809</v>
      </c>
      <c r="Q112" s="73">
        <f t="shared" si="39"/>
        <v>81.630396623780143</v>
      </c>
      <c r="R112" s="73">
        <f t="shared" si="39"/>
        <v>87.471519875596087</v>
      </c>
      <c r="S112" s="73">
        <f t="shared" si="39"/>
        <v>87.366925533774491</v>
      </c>
      <c r="T112" s="73">
        <f t="shared" si="39"/>
        <v>86.487457012848736</v>
      </c>
      <c r="U112" s="73">
        <f t="shared" si="39"/>
        <v>86.577238276521967</v>
      </c>
      <c r="V112" s="73">
        <f t="shared" si="39"/>
        <v>100</v>
      </c>
      <c r="W112" s="73">
        <f t="shared" si="39"/>
        <v>103.98686850264455</v>
      </c>
      <c r="X112" s="73">
        <f t="shared" si="39"/>
        <v>101.31830840534444</v>
      </c>
      <c r="Y112" s="73">
        <f t="shared" ref="Y112" si="40">IFERROR(Y7/Y42*100,"")</f>
        <v>100.88750734988825</v>
      </c>
      <c r="Z112" s="121"/>
    </row>
    <row r="113" spans="1:26" x14ac:dyDescent="0.2">
      <c r="A113" s="63" t="s">
        <v>69</v>
      </c>
      <c r="B113" s="64"/>
      <c r="C113" s="65" t="s">
        <v>70</v>
      </c>
      <c r="D113" s="73">
        <f t="shared" ref="D113:X113" si="41">IFERROR(D8/D43*100,"")</f>
        <v>41.852256830319021</v>
      </c>
      <c r="E113" s="73">
        <f t="shared" si="41"/>
        <v>79.709642536038047</v>
      </c>
      <c r="F113" s="73">
        <f t="shared" si="41"/>
        <v>53.021527915172804</v>
      </c>
      <c r="G113" s="73">
        <f t="shared" si="41"/>
        <v>41.229004743261392</v>
      </c>
      <c r="H113" s="73">
        <f t="shared" si="41"/>
        <v>48.708155906092273</v>
      </c>
      <c r="I113" s="73">
        <f t="shared" si="41"/>
        <v>60.214330220847515</v>
      </c>
      <c r="J113" s="73">
        <f t="shared" si="41"/>
        <v>60.041670207316059</v>
      </c>
      <c r="K113" s="73">
        <f t="shared" si="41"/>
        <v>53.991268013644259</v>
      </c>
      <c r="L113" s="73">
        <f t="shared" si="41"/>
        <v>57.976654673477313</v>
      </c>
      <c r="M113" s="73">
        <f t="shared" si="41"/>
        <v>54.531429262598088</v>
      </c>
      <c r="N113" s="73">
        <f t="shared" si="41"/>
        <v>62.607596159497433</v>
      </c>
      <c r="O113" s="73">
        <f t="shared" si="41"/>
        <v>75.899562591304658</v>
      </c>
      <c r="P113" s="73">
        <f t="shared" si="41"/>
        <v>71.750805252580179</v>
      </c>
      <c r="Q113" s="73">
        <f t="shared" si="41"/>
        <v>76.417496149551496</v>
      </c>
      <c r="R113" s="73">
        <f t="shared" si="41"/>
        <v>85.423655062522315</v>
      </c>
      <c r="S113" s="73">
        <f t="shared" si="41"/>
        <v>85.008413154158802</v>
      </c>
      <c r="T113" s="73">
        <f t="shared" si="41"/>
        <v>84.921917352918257</v>
      </c>
      <c r="U113" s="73">
        <f t="shared" si="41"/>
        <v>87.706772638193613</v>
      </c>
      <c r="V113" s="73">
        <f t="shared" si="41"/>
        <v>100</v>
      </c>
      <c r="W113" s="73">
        <f t="shared" si="41"/>
        <v>71.211850794217384</v>
      </c>
      <c r="X113" s="73">
        <f t="shared" si="41"/>
        <v>78.083740201147947</v>
      </c>
      <c r="Y113" s="73">
        <f t="shared" ref="Y113" si="42">IFERROR(Y8/Y43*100,"")</f>
        <v>97.068662718958151</v>
      </c>
      <c r="Z113" s="121"/>
    </row>
    <row r="114" spans="1:26" x14ac:dyDescent="0.2">
      <c r="A114" s="63" t="s">
        <v>71</v>
      </c>
      <c r="B114" s="64"/>
      <c r="C114" s="65" t="s">
        <v>72</v>
      </c>
      <c r="D114" s="73">
        <f t="shared" ref="D114:X114" si="43">IFERROR(D9/D44*100,"")</f>
        <v>77.00624282602169</v>
      </c>
      <c r="E114" s="73">
        <f t="shared" si="43"/>
        <v>90.299887795444306</v>
      </c>
      <c r="F114" s="73">
        <f t="shared" si="43"/>
        <v>79.004934720648151</v>
      </c>
      <c r="G114" s="73">
        <f t="shared" si="43"/>
        <v>64.996081112401484</v>
      </c>
      <c r="H114" s="73">
        <f t="shared" si="43"/>
        <v>67.775339433787693</v>
      </c>
      <c r="I114" s="73">
        <f t="shared" si="43"/>
        <v>71.238234205184781</v>
      </c>
      <c r="J114" s="73">
        <f t="shared" si="43"/>
        <v>70.430086163669628</v>
      </c>
      <c r="K114" s="73">
        <f t="shared" si="43"/>
        <v>66.611391200027654</v>
      </c>
      <c r="L114" s="73">
        <f t="shared" si="43"/>
        <v>70.881496159810681</v>
      </c>
      <c r="M114" s="73">
        <f t="shared" si="43"/>
        <v>67.978981632923308</v>
      </c>
      <c r="N114" s="73">
        <f t="shared" si="43"/>
        <v>70.766416440652804</v>
      </c>
      <c r="O114" s="73">
        <f t="shared" si="43"/>
        <v>79.052747906959624</v>
      </c>
      <c r="P114" s="73">
        <f t="shared" si="43"/>
        <v>75.856148412771503</v>
      </c>
      <c r="Q114" s="73">
        <f t="shared" si="43"/>
        <v>79.128069239549262</v>
      </c>
      <c r="R114" s="73">
        <f t="shared" si="43"/>
        <v>86.492393284367779</v>
      </c>
      <c r="S114" s="73">
        <f t="shared" si="43"/>
        <v>86.251992884453699</v>
      </c>
      <c r="T114" s="73">
        <f t="shared" si="43"/>
        <v>85.732424156324285</v>
      </c>
      <c r="U114" s="73">
        <f t="shared" si="43"/>
        <v>87.129478416094955</v>
      </c>
      <c r="V114" s="73">
        <f t="shared" si="43"/>
        <v>100</v>
      </c>
      <c r="W114" s="73">
        <f t="shared" si="43"/>
        <v>105.94655893401375</v>
      </c>
      <c r="X114" s="73">
        <f t="shared" si="43"/>
        <v>128.89918661433833</v>
      </c>
      <c r="Y114" s="73">
        <f t="shared" ref="Y114" si="44">IFERROR(Y9/Y44*100,"")</f>
        <v>135.85623961070974</v>
      </c>
      <c r="Z114" s="121"/>
    </row>
    <row r="115" spans="1:26" x14ac:dyDescent="0.2">
      <c r="A115" s="59" t="s">
        <v>73</v>
      </c>
      <c r="B115" s="59"/>
      <c r="C115" s="67" t="s">
        <v>74</v>
      </c>
      <c r="D115" s="19">
        <f t="shared" ref="D115:X115" si="45">IFERROR(D10/D45*100,"")</f>
        <v>40.505226382565588</v>
      </c>
      <c r="E115" s="19">
        <f t="shared" si="45"/>
        <v>70.016455116522437</v>
      </c>
      <c r="F115" s="19">
        <f t="shared" si="45"/>
        <v>56.757547031761469</v>
      </c>
      <c r="G115" s="19">
        <f t="shared" si="45"/>
        <v>54.255329341400817</v>
      </c>
      <c r="H115" s="19">
        <f t="shared" si="45"/>
        <v>56.502407351164393</v>
      </c>
      <c r="I115" s="19">
        <f t="shared" si="45"/>
        <v>65.333207741043182</v>
      </c>
      <c r="J115" s="19">
        <f t="shared" si="45"/>
        <v>65.083862458648909</v>
      </c>
      <c r="K115" s="19">
        <f t="shared" si="45"/>
        <v>57.402576770200774</v>
      </c>
      <c r="L115" s="19">
        <f t="shared" si="45"/>
        <v>61.321861651826424</v>
      </c>
      <c r="M115" s="19">
        <f t="shared" si="45"/>
        <v>57.873774397457403</v>
      </c>
      <c r="N115" s="19">
        <f t="shared" si="45"/>
        <v>63.19133329791098</v>
      </c>
      <c r="O115" s="19">
        <f t="shared" si="45"/>
        <v>76.125364178167274</v>
      </c>
      <c r="P115" s="19">
        <f t="shared" si="45"/>
        <v>72.032255270894879</v>
      </c>
      <c r="Q115" s="19">
        <f t="shared" si="45"/>
        <v>76.486008674258002</v>
      </c>
      <c r="R115" s="19">
        <f t="shared" si="45"/>
        <v>85.431911991208665</v>
      </c>
      <c r="S115" s="19">
        <f t="shared" si="45"/>
        <v>85.161779907800465</v>
      </c>
      <c r="T115" s="19">
        <f t="shared" si="45"/>
        <v>85.056209077706839</v>
      </c>
      <c r="U115" s="19">
        <f t="shared" si="45"/>
        <v>87.610738099427849</v>
      </c>
      <c r="V115" s="19">
        <f t="shared" si="45"/>
        <v>100</v>
      </c>
      <c r="W115" s="19">
        <f t="shared" si="45"/>
        <v>99.772803959059715</v>
      </c>
      <c r="X115" s="19">
        <f t="shared" si="45"/>
        <v>104.42465280860429</v>
      </c>
      <c r="Y115" s="19">
        <f t="shared" ref="Y115" si="46">IFERROR(Y10/Y45*100,"")</f>
        <v>113.39920435979751</v>
      </c>
      <c r="Z115" s="32"/>
    </row>
    <row r="116" spans="1:26" x14ac:dyDescent="0.2">
      <c r="A116" s="63" t="s">
        <v>75</v>
      </c>
      <c r="B116" s="64"/>
      <c r="C116" s="65" t="s">
        <v>76</v>
      </c>
      <c r="D116" s="73">
        <f t="shared" ref="D116:X116" si="47">IFERROR(D11/D46*100,"")</f>
        <v>52.613208106997689</v>
      </c>
      <c r="E116" s="73">
        <f t="shared" si="47"/>
        <v>59.455016193545063</v>
      </c>
      <c r="F116" s="73">
        <f t="shared" si="47"/>
        <v>51.780298943456124</v>
      </c>
      <c r="G116" s="73">
        <f t="shared" si="47"/>
        <v>66.307476853113243</v>
      </c>
      <c r="H116" s="73">
        <f t="shared" si="47"/>
        <v>70.235351368729951</v>
      </c>
      <c r="I116" s="73">
        <f t="shared" si="47"/>
        <v>72.595692944552681</v>
      </c>
      <c r="J116" s="73">
        <f t="shared" si="47"/>
        <v>71.733101856554612</v>
      </c>
      <c r="K116" s="73">
        <f t="shared" si="47"/>
        <v>68.221845394535009</v>
      </c>
      <c r="L116" s="73">
        <f t="shared" si="47"/>
        <v>70.34660050118066</v>
      </c>
      <c r="M116" s="73">
        <f t="shared" si="47"/>
        <v>67.459740881069067</v>
      </c>
      <c r="N116" s="73">
        <f t="shared" si="47"/>
        <v>71.347484593343637</v>
      </c>
      <c r="O116" s="73">
        <f t="shared" si="47"/>
        <v>80.018682169002375</v>
      </c>
      <c r="P116" s="73">
        <f t="shared" si="47"/>
        <v>77.101982471946201</v>
      </c>
      <c r="Q116" s="73">
        <f t="shared" si="47"/>
        <v>81.113141638592083</v>
      </c>
      <c r="R116" s="73">
        <f t="shared" si="47"/>
        <v>87.260105286287242</v>
      </c>
      <c r="S116" s="73">
        <f t="shared" si="47"/>
        <v>87.151857433745008</v>
      </c>
      <c r="T116" s="73">
        <f t="shared" si="47"/>
        <v>86.331916519057316</v>
      </c>
      <c r="U116" s="73">
        <f t="shared" si="47"/>
        <v>86.684690047029406</v>
      </c>
      <c r="V116" s="73">
        <f t="shared" si="47"/>
        <v>100</v>
      </c>
      <c r="W116" s="73">
        <f t="shared" si="47"/>
        <v>106.69975186104219</v>
      </c>
      <c r="X116" s="73">
        <f t="shared" si="47"/>
        <v>107.73937269762266</v>
      </c>
      <c r="Y116" s="73">
        <f t="shared" ref="Y116" si="48">IFERROR(Y11/Y46*100,"")</f>
        <v>110.29259761967421</v>
      </c>
      <c r="Z116" s="121"/>
    </row>
    <row r="117" spans="1:26" x14ac:dyDescent="0.2">
      <c r="A117" s="63" t="s">
        <v>77</v>
      </c>
      <c r="B117" s="64"/>
      <c r="C117" s="65" t="s">
        <v>78</v>
      </c>
      <c r="D117" s="73">
        <f t="shared" ref="D117:X117" si="49">IFERROR(D12/D47*100,"")</f>
        <v>44.28173716328758</v>
      </c>
      <c r="E117" s="73">
        <f t="shared" si="49"/>
        <v>76.031958505431717</v>
      </c>
      <c r="F117" s="73">
        <f t="shared" si="49"/>
        <v>60.515028452893127</v>
      </c>
      <c r="G117" s="73">
        <f t="shared" si="49"/>
        <v>51.086203678026521</v>
      </c>
      <c r="H117" s="73">
        <f t="shared" si="49"/>
        <v>50.299158048163683</v>
      </c>
      <c r="I117" s="73">
        <f t="shared" si="49"/>
        <v>61.121649990604233</v>
      </c>
      <c r="J117" s="73">
        <f t="shared" si="49"/>
        <v>60.923493394296266</v>
      </c>
      <c r="K117" s="73">
        <f t="shared" si="49"/>
        <v>53.148552098433221</v>
      </c>
      <c r="L117" s="73">
        <f t="shared" si="49"/>
        <v>60.080355802743291</v>
      </c>
      <c r="M117" s="73">
        <f t="shared" si="49"/>
        <v>56.528257876436442</v>
      </c>
      <c r="N117" s="73">
        <f t="shared" si="49"/>
        <v>59.446241489075732</v>
      </c>
      <c r="O117" s="73">
        <f t="shared" si="49"/>
        <v>75.021020893559466</v>
      </c>
      <c r="P117" s="73">
        <f t="shared" si="49"/>
        <v>70.285150225690089</v>
      </c>
      <c r="Q117" s="73">
        <f t="shared" si="49"/>
        <v>74.999273651446686</v>
      </c>
      <c r="R117" s="73">
        <f t="shared" si="49"/>
        <v>85.017289142964614</v>
      </c>
      <c r="S117" s="73">
        <f t="shared" si="49"/>
        <v>84.542475957921909</v>
      </c>
      <c r="T117" s="73">
        <f t="shared" si="49"/>
        <v>84.617255990473154</v>
      </c>
      <c r="U117" s="73">
        <f t="shared" si="49"/>
        <v>87.892399137164716</v>
      </c>
      <c r="V117" s="73">
        <f t="shared" si="49"/>
        <v>100</v>
      </c>
      <c r="W117" s="73">
        <f t="shared" si="49"/>
        <v>103.90382108113529</v>
      </c>
      <c r="X117" s="73">
        <f t="shared" si="49"/>
        <v>116.97746522743408</v>
      </c>
      <c r="Y117" s="73">
        <f t="shared" ref="Y117" si="50">IFERROR(Y12/Y47*100,"")</f>
        <v>117.56490046544697</v>
      </c>
      <c r="Z117" s="121"/>
    </row>
    <row r="118" spans="1:26" x14ac:dyDescent="0.2">
      <c r="A118" s="63" t="s">
        <v>79</v>
      </c>
      <c r="B118" s="64"/>
      <c r="C118" s="65" t="s">
        <v>80</v>
      </c>
      <c r="D118" s="73">
        <f t="shared" ref="D118:X118" si="51">IFERROR(D13/D48*100,"")</f>
        <v>50.56909414519879</v>
      </c>
      <c r="E118" s="73">
        <f t="shared" si="51"/>
        <v>68.112735040797034</v>
      </c>
      <c r="F118" s="73">
        <f t="shared" si="51"/>
        <v>55.004210318800226</v>
      </c>
      <c r="G118" s="73">
        <f t="shared" si="51"/>
        <v>58.053189803717473</v>
      </c>
      <c r="H118" s="73">
        <f t="shared" si="51"/>
        <v>61.839766915700153</v>
      </c>
      <c r="I118" s="73">
        <f t="shared" si="51"/>
        <v>66.849359034960301</v>
      </c>
      <c r="J118" s="73">
        <f t="shared" si="51"/>
        <v>66.428602078802783</v>
      </c>
      <c r="K118" s="73">
        <f t="shared" si="51"/>
        <v>61.650504959062424</v>
      </c>
      <c r="L118" s="73">
        <f t="shared" si="51"/>
        <v>63.239471199848396</v>
      </c>
      <c r="M118" s="73">
        <f t="shared" si="51"/>
        <v>59.847624195370472</v>
      </c>
      <c r="N118" s="73">
        <f t="shared" si="51"/>
        <v>65.441544354332564</v>
      </c>
      <c r="O118" s="73">
        <f t="shared" si="51"/>
        <v>77.274857796206092</v>
      </c>
      <c r="P118" s="73">
        <f t="shared" si="51"/>
        <v>73.264393647196229</v>
      </c>
      <c r="Q118" s="73">
        <f t="shared" si="51"/>
        <v>77.702769135794057</v>
      </c>
      <c r="R118" s="73">
        <f t="shared" si="51"/>
        <v>85.981789011327777</v>
      </c>
      <c r="S118" s="73">
        <f t="shared" si="51"/>
        <v>85.728151519407831</v>
      </c>
      <c r="T118" s="73">
        <f t="shared" si="51"/>
        <v>85.494044282570343</v>
      </c>
      <c r="U118" s="73">
        <f t="shared" si="51"/>
        <v>87.335098835422727</v>
      </c>
      <c r="V118" s="73">
        <f t="shared" si="51"/>
        <v>100</v>
      </c>
      <c r="W118" s="73">
        <f t="shared" si="51"/>
        <v>96.676007760293174</v>
      </c>
      <c r="X118" s="73">
        <f t="shared" si="51"/>
        <v>92.525889130695433</v>
      </c>
      <c r="Y118" s="73">
        <f t="shared" ref="Y118" si="52">IFERROR(Y13/Y48*100,"")</f>
        <v>97.187773651033964</v>
      </c>
      <c r="Z118" s="121"/>
    </row>
    <row r="119" spans="1:26" x14ac:dyDescent="0.2">
      <c r="A119" s="63" t="s">
        <v>81</v>
      </c>
      <c r="B119" s="64"/>
      <c r="C119" s="65" t="s">
        <v>82</v>
      </c>
      <c r="D119" s="73">
        <f t="shared" ref="D119:X119" si="53">IFERROR(D14/D49*100,"")</f>
        <v>34.934929180867108</v>
      </c>
      <c r="E119" s="73">
        <f t="shared" si="53"/>
        <v>70.646234168004639</v>
      </c>
      <c r="F119" s="73">
        <f t="shared" si="53"/>
        <v>55.69610432995448</v>
      </c>
      <c r="G119" s="73">
        <f t="shared" si="53"/>
        <v>53.585005475884039</v>
      </c>
      <c r="H119" s="73">
        <f t="shared" si="53"/>
        <v>50.316310866189042</v>
      </c>
      <c r="I119" s="73">
        <f t="shared" si="53"/>
        <v>60.862264692519787</v>
      </c>
      <c r="J119" s="73">
        <f t="shared" si="53"/>
        <v>60.758587185085325</v>
      </c>
      <c r="K119" s="73">
        <f t="shared" si="53"/>
        <v>54.850276022091272</v>
      </c>
      <c r="L119" s="73">
        <f t="shared" si="53"/>
        <v>58.583499398071396</v>
      </c>
      <c r="M119" s="73">
        <f t="shared" si="53"/>
        <v>55.181084762739538</v>
      </c>
      <c r="N119" s="73">
        <f t="shared" si="53"/>
        <v>62.826705821512405</v>
      </c>
      <c r="O119" s="73">
        <f t="shared" si="53"/>
        <v>76.009923825649523</v>
      </c>
      <c r="P119" s="73">
        <f t="shared" si="53"/>
        <v>71.825941528083774</v>
      </c>
      <c r="Q119" s="73">
        <f t="shared" si="53"/>
        <v>76.468888787784081</v>
      </c>
      <c r="R119" s="73">
        <f t="shared" si="53"/>
        <v>84.785134260825046</v>
      </c>
      <c r="S119" s="73">
        <f t="shared" si="53"/>
        <v>85.045600062914843</v>
      </c>
      <c r="T119" s="73">
        <f t="shared" si="53"/>
        <v>84.951024465709693</v>
      </c>
      <c r="U119" s="73">
        <f t="shared" si="53"/>
        <v>87.691914558659292</v>
      </c>
      <c r="V119" s="73">
        <f t="shared" si="53"/>
        <v>100</v>
      </c>
      <c r="W119" s="73">
        <f t="shared" si="53"/>
        <v>101.91364082433758</v>
      </c>
      <c r="X119" s="73">
        <f t="shared" si="53"/>
        <v>117.97578591303413</v>
      </c>
      <c r="Y119" s="73">
        <f t="shared" ref="Y119" si="54">IFERROR(Y14/Y49*100,"")</f>
        <v>138.50718060601801</v>
      </c>
      <c r="Z119" s="121"/>
    </row>
    <row r="120" spans="1:26" x14ac:dyDescent="0.2">
      <c r="A120" s="63" t="s">
        <v>83</v>
      </c>
      <c r="B120" s="64"/>
      <c r="C120" s="65" t="s">
        <v>84</v>
      </c>
      <c r="D120" s="73">
        <f t="shared" ref="D120:X120" si="55">IFERROR(D15/D50*100,"")</f>
        <v>25.419290117529421</v>
      </c>
      <c r="E120" s="73">
        <f t="shared" si="55"/>
        <v>44.446541948511992</v>
      </c>
      <c r="F120" s="73">
        <f t="shared" si="55"/>
        <v>34.845768699778858</v>
      </c>
      <c r="G120" s="73">
        <f t="shared" si="55"/>
        <v>56.441350118767055</v>
      </c>
      <c r="H120" s="73">
        <f t="shared" si="55"/>
        <v>59.259137084957402</v>
      </c>
      <c r="I120" s="73">
        <f t="shared" si="55"/>
        <v>67.584673207183258</v>
      </c>
      <c r="J120" s="73">
        <f t="shared" si="55"/>
        <v>67.048241247462485</v>
      </c>
      <c r="K120" s="73">
        <f t="shared" si="55"/>
        <v>56.119259090889429</v>
      </c>
      <c r="L120" s="73">
        <f t="shared" si="55"/>
        <v>59.638993076914758</v>
      </c>
      <c r="M120" s="73">
        <f t="shared" si="55"/>
        <v>56.232306229788279</v>
      </c>
      <c r="N120" s="73">
        <f t="shared" si="55"/>
        <v>63.792828713491922</v>
      </c>
      <c r="O120" s="73">
        <f t="shared" si="55"/>
        <v>75.626496553570718</v>
      </c>
      <c r="P120" s="73">
        <f t="shared" si="55"/>
        <v>72.463901904289145</v>
      </c>
      <c r="Q120" s="73">
        <f t="shared" si="55"/>
        <v>76.357928748492071</v>
      </c>
      <c r="R120" s="73">
        <f t="shared" si="55"/>
        <v>85.47223119553729</v>
      </c>
      <c r="S120" s="73">
        <f t="shared" si="55"/>
        <v>85.386841019638851</v>
      </c>
      <c r="T120" s="73">
        <f t="shared" si="55"/>
        <v>85.166025687379843</v>
      </c>
      <c r="U120" s="73">
        <f t="shared" si="55"/>
        <v>87.534218219233878</v>
      </c>
      <c r="V120" s="73">
        <f t="shared" si="55"/>
        <v>100</v>
      </c>
      <c r="W120" s="73">
        <f t="shared" si="55"/>
        <v>91.028402207564952</v>
      </c>
      <c r="X120" s="73">
        <f t="shared" si="55"/>
        <v>85.534598356226809</v>
      </c>
      <c r="Y120" s="73">
        <f t="shared" ref="Y120" si="56">IFERROR(Y15/Y50*100,"")</f>
        <v>112.46756679337437</v>
      </c>
      <c r="Z120" s="121"/>
    </row>
    <row r="121" spans="1:26" x14ac:dyDescent="0.2">
      <c r="A121" s="59" t="s">
        <v>85</v>
      </c>
      <c r="B121" s="59"/>
      <c r="C121" s="67" t="s">
        <v>86</v>
      </c>
      <c r="D121" s="74">
        <f t="shared" ref="D121:X121" si="57">IFERROR(D16/D51*100,"")</f>
        <v>92.314903574276059</v>
      </c>
      <c r="E121" s="74">
        <f t="shared" si="57"/>
        <v>100.84229254109167</v>
      </c>
      <c r="F121" s="74">
        <f t="shared" si="57"/>
        <v>89.715024106799049</v>
      </c>
      <c r="G121" s="74">
        <f t="shared" si="57"/>
        <v>64.965646872910654</v>
      </c>
      <c r="H121" s="74">
        <f t="shared" si="57"/>
        <v>69.265980637945944</v>
      </c>
      <c r="I121" s="74">
        <f t="shared" si="57"/>
        <v>71.310510797635928</v>
      </c>
      <c r="J121" s="74">
        <f t="shared" si="57"/>
        <v>70.636909620836292</v>
      </c>
      <c r="K121" s="74">
        <f t="shared" si="57"/>
        <v>67.649834328001063</v>
      </c>
      <c r="L121" s="74">
        <f t="shared" si="57"/>
        <v>67.922320833721372</v>
      </c>
      <c r="M121" s="74">
        <f t="shared" si="57"/>
        <v>64.405449986676118</v>
      </c>
      <c r="N121" s="74">
        <f t="shared" si="57"/>
        <v>69.073478293034071</v>
      </c>
      <c r="O121" s="74">
        <f t="shared" si="57"/>
        <v>78.83856116515409</v>
      </c>
      <c r="P121" s="74">
        <f t="shared" si="57"/>
        <v>75.5791602136661</v>
      </c>
      <c r="Q121" s="74">
        <f t="shared" si="57"/>
        <v>79.679840826210977</v>
      </c>
      <c r="R121" s="74">
        <f t="shared" si="57"/>
        <v>86.759249452204813</v>
      </c>
      <c r="S121" s="74">
        <f t="shared" si="57"/>
        <v>86.735608779357648</v>
      </c>
      <c r="T121" s="74">
        <f t="shared" si="57"/>
        <v>86.050847138252934</v>
      </c>
      <c r="U121" s="74">
        <f t="shared" si="57"/>
        <v>87.015477364555849</v>
      </c>
      <c r="V121" s="74">
        <f t="shared" si="57"/>
        <v>100</v>
      </c>
      <c r="W121" s="74">
        <f t="shared" si="57"/>
        <v>101.94198085088264</v>
      </c>
      <c r="X121" s="74">
        <f t="shared" si="57"/>
        <v>111.03300467651889</v>
      </c>
      <c r="Y121" s="74">
        <f t="shared" ref="Y121" si="58">IFERROR(Y16/Y51*100,"")</f>
        <v>110.01143729540242</v>
      </c>
      <c r="Z121" s="32"/>
    </row>
    <row r="122" spans="1:26" x14ac:dyDescent="0.2">
      <c r="A122" s="63" t="s">
        <v>87</v>
      </c>
      <c r="B122" s="64"/>
      <c r="C122" s="65" t="s">
        <v>88</v>
      </c>
      <c r="D122" s="73">
        <f t="shared" ref="D122:X122" si="59">IFERROR(D17/D52*100,"")</f>
        <v>112.20696755312282</v>
      </c>
      <c r="E122" s="73">
        <f t="shared" si="59"/>
        <v>115.50783102107115</v>
      </c>
      <c r="F122" s="73">
        <f t="shared" si="59"/>
        <v>107.3585348234094</v>
      </c>
      <c r="G122" s="73">
        <f t="shared" si="59"/>
        <v>67.857892015760314</v>
      </c>
      <c r="H122" s="73">
        <f t="shared" si="59"/>
        <v>71.504095326217382</v>
      </c>
      <c r="I122" s="73">
        <f t="shared" si="59"/>
        <v>73.164752257059988</v>
      </c>
      <c r="J122" s="73">
        <f t="shared" si="59"/>
        <v>72.49086504489361</v>
      </c>
      <c r="K122" s="73">
        <f t="shared" si="59"/>
        <v>68.432479728544919</v>
      </c>
      <c r="L122" s="73">
        <f t="shared" si="59"/>
        <v>67.538672075637777</v>
      </c>
      <c r="M122" s="73">
        <f t="shared" si="59"/>
        <v>65.060673186383198</v>
      </c>
      <c r="N122" s="73">
        <f t="shared" si="59"/>
        <v>69.281086943793355</v>
      </c>
      <c r="O122" s="73">
        <f t="shared" si="59"/>
        <v>78.948832318898354</v>
      </c>
      <c r="P122" s="73">
        <f t="shared" si="59"/>
        <v>75.023661851836465</v>
      </c>
      <c r="Q122" s="73">
        <f t="shared" si="59"/>
        <v>78.927430059890753</v>
      </c>
      <c r="R122" s="73">
        <f t="shared" si="59"/>
        <v>86.437060350134161</v>
      </c>
      <c r="S122" s="73">
        <f t="shared" si="59"/>
        <v>86.917630629414589</v>
      </c>
      <c r="T122" s="73">
        <f t="shared" si="59"/>
        <v>86.194692069574444</v>
      </c>
      <c r="U122" s="73">
        <f t="shared" si="59"/>
        <v>86.999448956724933</v>
      </c>
      <c r="V122" s="73">
        <f t="shared" si="59"/>
        <v>100</v>
      </c>
      <c r="W122" s="73">
        <f t="shared" si="59"/>
        <v>104.44115710674546</v>
      </c>
      <c r="X122" s="73">
        <f t="shared" si="59"/>
        <v>116.1219454164879</v>
      </c>
      <c r="Y122" s="73">
        <f t="shared" ref="Y122" si="60">IFERROR(Y17/Y52*100,"")</f>
        <v>106.55374079282416</v>
      </c>
      <c r="Z122" s="121"/>
    </row>
    <row r="123" spans="1:26" x14ac:dyDescent="0.2">
      <c r="A123" s="63" t="s">
        <v>89</v>
      </c>
      <c r="B123" s="64"/>
      <c r="C123" s="65" t="s">
        <v>90</v>
      </c>
      <c r="D123" s="73">
        <f t="shared" ref="D123:X123" si="61">IFERROR(D18/D53*100,"")</f>
        <v>67.584463736751985</v>
      </c>
      <c r="E123" s="73">
        <f t="shared" si="61"/>
        <v>82.364425006806215</v>
      </c>
      <c r="F123" s="73">
        <f t="shared" si="61"/>
        <v>72.318752463606387</v>
      </c>
      <c r="G123" s="73">
        <f t="shared" si="61"/>
        <v>65.497186792095462</v>
      </c>
      <c r="H123" s="73">
        <f t="shared" si="61"/>
        <v>67.092787352175534</v>
      </c>
      <c r="I123" s="73">
        <f t="shared" si="61"/>
        <v>70.319140682743225</v>
      </c>
      <c r="J123" s="73">
        <f t="shared" si="61"/>
        <v>70.574666148066001</v>
      </c>
      <c r="K123" s="73">
        <f t="shared" si="61"/>
        <v>65.684295878582105</v>
      </c>
      <c r="L123" s="73">
        <f t="shared" si="61"/>
        <v>66.649191666730772</v>
      </c>
      <c r="M123" s="73">
        <f t="shared" si="61"/>
        <v>63.492907583189272</v>
      </c>
      <c r="N123" s="73">
        <f t="shared" si="61"/>
        <v>68.770465942825439</v>
      </c>
      <c r="O123" s="73">
        <f t="shared" si="61"/>
        <v>78.763866158900655</v>
      </c>
      <c r="P123" s="73">
        <f t="shared" si="61"/>
        <v>75.46949698792514</v>
      </c>
      <c r="Q123" s="73">
        <f t="shared" si="61"/>
        <v>79.635927916381689</v>
      </c>
      <c r="R123" s="73">
        <f t="shared" si="61"/>
        <v>86.554325384843168</v>
      </c>
      <c r="S123" s="73">
        <f t="shared" si="61"/>
        <v>86.325038618758015</v>
      </c>
      <c r="T123" s="73">
        <f t="shared" si="61"/>
        <v>85.780761430355795</v>
      </c>
      <c r="U123" s="73">
        <f t="shared" si="61"/>
        <v>87.098329616010886</v>
      </c>
      <c r="V123" s="73">
        <f t="shared" si="61"/>
        <v>100</v>
      </c>
      <c r="W123" s="73">
        <f t="shared" si="61"/>
        <v>103.9764974520342</v>
      </c>
      <c r="X123" s="73">
        <f t="shared" si="61"/>
        <v>104.38276005068488</v>
      </c>
      <c r="Y123" s="73">
        <f t="shared" ref="Y123" si="62">IFERROR(Y18/Y53*100,"")</f>
        <v>105.1716307940151</v>
      </c>
      <c r="Z123" s="121"/>
    </row>
    <row r="124" spans="1:26" x14ac:dyDescent="0.2">
      <c r="A124" s="63" t="s">
        <v>91</v>
      </c>
      <c r="B124" s="64"/>
      <c r="C124" s="65" t="s">
        <v>92</v>
      </c>
      <c r="D124" s="73">
        <f t="shared" ref="D124:X124" si="63">IFERROR(D19/D54*100,"")</f>
        <v>-93.231320403894841</v>
      </c>
      <c r="E124" s="73">
        <f t="shared" si="63"/>
        <v>97.801995227685325</v>
      </c>
      <c r="F124" s="73">
        <f t="shared" si="63"/>
        <v>29.126903090654189</v>
      </c>
      <c r="G124" s="73">
        <f t="shared" si="63"/>
        <v>-29.003808023948714</v>
      </c>
      <c r="H124" s="73">
        <f t="shared" si="63"/>
        <v>2.8471960321533176</v>
      </c>
      <c r="I124" s="73">
        <f t="shared" si="63"/>
        <v>19.680254044741538</v>
      </c>
      <c r="J124" s="73">
        <f t="shared" si="63"/>
        <v>21.341970934143127</v>
      </c>
      <c r="K124" s="73">
        <f t="shared" si="63"/>
        <v>5.7366481705779959</v>
      </c>
      <c r="L124" s="73">
        <f t="shared" si="63"/>
        <v>-12.431237414235339</v>
      </c>
      <c r="M124" s="73">
        <f t="shared" si="63"/>
        <v>-8.6995384515069123</v>
      </c>
      <c r="N124" s="73">
        <f t="shared" si="63"/>
        <v>10.003050719668783</v>
      </c>
      <c r="O124" s="73">
        <f t="shared" si="63"/>
        <v>55.412912185665505</v>
      </c>
      <c r="P124" s="73">
        <f t="shared" si="63"/>
        <v>43.216613418391084</v>
      </c>
      <c r="Q124" s="73">
        <f t="shared" si="63"/>
        <v>56.042353185728558</v>
      </c>
      <c r="R124" s="73">
        <f t="shared" si="63"/>
        <v>76.899039113135757</v>
      </c>
      <c r="S124" s="73">
        <f t="shared" si="63"/>
        <v>74.078356955339586</v>
      </c>
      <c r="T124" s="73">
        <f t="shared" si="63"/>
        <v>78.910683338572298</v>
      </c>
      <c r="U124" s="73">
        <f t="shared" si="63"/>
        <v>91.596211353482843</v>
      </c>
      <c r="V124" s="73">
        <f t="shared" si="63"/>
        <v>100</v>
      </c>
      <c r="W124" s="73">
        <f t="shared" si="63"/>
        <v>97.397428046540114</v>
      </c>
      <c r="X124" s="73">
        <f t="shared" si="63"/>
        <v>82.114540694029571</v>
      </c>
      <c r="Y124" s="73">
        <f t="shared" ref="Y124" si="64">IFERROR(Y19/Y54*100,"")</f>
        <v>80.04820104855618</v>
      </c>
      <c r="Z124" s="121"/>
    </row>
    <row r="125" spans="1:26" x14ac:dyDescent="0.2">
      <c r="A125" s="63" t="s">
        <v>93</v>
      </c>
      <c r="B125" s="64"/>
      <c r="C125" s="65" t="s">
        <v>94</v>
      </c>
      <c r="D125" s="73">
        <f t="shared" ref="D125:X125" si="65">IFERROR(D20/D55*100,"")</f>
        <v>78.774678087487899</v>
      </c>
      <c r="E125" s="73">
        <f t="shared" si="65"/>
        <v>94.565135760625651</v>
      </c>
      <c r="F125" s="73">
        <f t="shared" si="65"/>
        <v>81.509252379941472</v>
      </c>
      <c r="G125" s="73">
        <f t="shared" si="65"/>
        <v>64.164970084159521</v>
      </c>
      <c r="H125" s="73">
        <f t="shared" si="65"/>
        <v>67.55564996564469</v>
      </c>
      <c r="I125" s="73">
        <f t="shared" si="65"/>
        <v>70.47023278960603</v>
      </c>
      <c r="J125" s="73">
        <f t="shared" si="65"/>
        <v>70.004281502633759</v>
      </c>
      <c r="K125" s="73">
        <f t="shared" si="65"/>
        <v>66.134197544334242</v>
      </c>
      <c r="L125" s="73">
        <f t="shared" si="65"/>
        <v>68.021887049702698</v>
      </c>
      <c r="M125" s="73">
        <f t="shared" si="65"/>
        <v>64.913243267571971</v>
      </c>
      <c r="N125" s="73">
        <f t="shared" si="65"/>
        <v>68.890644865060708</v>
      </c>
      <c r="O125" s="73">
        <f t="shared" si="65"/>
        <v>78.871115098904994</v>
      </c>
      <c r="P125" s="73">
        <f t="shared" si="65"/>
        <v>75.338073316015013</v>
      </c>
      <c r="Q125" s="73">
        <f t="shared" si="65"/>
        <v>79.415910028504243</v>
      </c>
      <c r="R125" s="73">
        <f t="shared" si="65"/>
        <v>86.634946871355496</v>
      </c>
      <c r="S125" s="73">
        <f t="shared" si="65"/>
        <v>86.470077102094791</v>
      </c>
      <c r="T125" s="73">
        <f t="shared" si="65"/>
        <v>85.906403118312312</v>
      </c>
      <c r="U125" s="73">
        <f t="shared" si="65"/>
        <v>87.04121706334783</v>
      </c>
      <c r="V125" s="73">
        <f t="shared" si="65"/>
        <v>100</v>
      </c>
      <c r="W125" s="73">
        <f t="shared" si="65"/>
        <v>91.554875657017348</v>
      </c>
      <c r="X125" s="73">
        <f t="shared" si="65"/>
        <v>91.065059113154561</v>
      </c>
      <c r="Y125" s="73">
        <f t="shared" ref="Y125" si="66">IFERROR(Y20/Y55*100,"")</f>
        <v>94.005849037062333</v>
      </c>
      <c r="Z125" s="121"/>
    </row>
    <row r="126" spans="1:26" x14ac:dyDescent="0.2">
      <c r="A126" s="63" t="s">
        <v>95</v>
      </c>
      <c r="B126" s="64"/>
      <c r="C126" s="65" t="s">
        <v>96</v>
      </c>
      <c r="D126" s="73">
        <f t="shared" ref="D126:X126" si="67">IFERROR(D21/D56*100,"")</f>
        <v>60.719411210080651</v>
      </c>
      <c r="E126" s="73">
        <f t="shared" si="67"/>
        <v>80.653127219183176</v>
      </c>
      <c r="F126" s="73">
        <f t="shared" si="67"/>
        <v>66.252790007355713</v>
      </c>
      <c r="G126" s="73">
        <f t="shared" si="67"/>
        <v>54.10509385831925</v>
      </c>
      <c r="H126" s="73">
        <f t="shared" si="67"/>
        <v>56.916210756786555</v>
      </c>
      <c r="I126" s="73">
        <f t="shared" si="67"/>
        <v>59.989941174832218</v>
      </c>
      <c r="J126" s="73">
        <f t="shared" si="67"/>
        <v>59.600630569849564</v>
      </c>
      <c r="K126" s="73">
        <f t="shared" si="67"/>
        <v>45.338162106074741</v>
      </c>
      <c r="L126" s="73">
        <f t="shared" si="67"/>
        <v>32.160349983371141</v>
      </c>
      <c r="M126" s="73">
        <f t="shared" si="67"/>
        <v>25.083527008232608</v>
      </c>
      <c r="N126" s="73">
        <f t="shared" si="67"/>
        <v>42.592449480283143</v>
      </c>
      <c r="O126" s="73">
        <f t="shared" si="67"/>
        <v>66.649494705842145</v>
      </c>
      <c r="P126" s="73">
        <f t="shared" si="67"/>
        <v>60.074416469565882</v>
      </c>
      <c r="Q126" s="73">
        <f t="shared" si="67"/>
        <v>66.995454486374882</v>
      </c>
      <c r="R126" s="73">
        <f t="shared" si="67"/>
        <v>86.002018959018613</v>
      </c>
      <c r="S126" s="73">
        <f t="shared" si="67"/>
        <v>79.818079937517382</v>
      </c>
      <c r="T126" s="73">
        <f t="shared" si="67"/>
        <v>81.982421987816693</v>
      </c>
      <c r="U126" s="73">
        <f t="shared" si="67"/>
        <v>89.71664751305741</v>
      </c>
      <c r="V126" s="73">
        <f t="shared" si="67"/>
        <v>100</v>
      </c>
      <c r="W126" s="73">
        <f t="shared" si="67"/>
        <v>100.15269294836202</v>
      </c>
      <c r="X126" s="73">
        <f t="shared" si="67"/>
        <v>106.31782715125138</v>
      </c>
      <c r="Y126" s="73">
        <f t="shared" ref="Y126" si="68">IFERROR(Y21/Y56*100,"")</f>
        <v>107.26705000251708</v>
      </c>
      <c r="Z126" s="121"/>
    </row>
    <row r="127" spans="1:26" x14ac:dyDescent="0.2">
      <c r="A127" s="63" t="s">
        <v>97</v>
      </c>
      <c r="B127" s="64"/>
      <c r="C127" s="65" t="s">
        <v>98</v>
      </c>
      <c r="D127" s="73">
        <f t="shared" ref="D127:X127" si="69">IFERROR(D22/D57*100,"")</f>
        <v>90.207965910766774</v>
      </c>
      <c r="E127" s="73">
        <f t="shared" si="69"/>
        <v>97.483719456372228</v>
      </c>
      <c r="F127" s="73">
        <f t="shared" si="69"/>
        <v>88.009401848931148</v>
      </c>
      <c r="G127" s="73">
        <f t="shared" si="69"/>
        <v>70.297006889626559</v>
      </c>
      <c r="H127" s="73">
        <f t="shared" si="69"/>
        <v>73.151892144478708</v>
      </c>
      <c r="I127" s="73">
        <f t="shared" si="69"/>
        <v>74.413310037841853</v>
      </c>
      <c r="J127" s="73">
        <f t="shared" si="69"/>
        <v>73.542300518136756</v>
      </c>
      <c r="K127" s="73">
        <f t="shared" si="69"/>
        <v>70.44806913045305</v>
      </c>
      <c r="L127" s="73">
        <f t="shared" si="69"/>
        <v>72.245598744879075</v>
      </c>
      <c r="M127" s="73">
        <f t="shared" si="69"/>
        <v>69.491893366576278</v>
      </c>
      <c r="N127" s="73">
        <f t="shared" si="69"/>
        <v>72.767139766653628</v>
      </c>
      <c r="O127" s="73">
        <f t="shared" si="69"/>
        <v>80.691560949660285</v>
      </c>
      <c r="P127" s="73">
        <f t="shared" si="69"/>
        <v>77.975597024952634</v>
      </c>
      <c r="Q127" s="73">
        <f t="shared" si="69"/>
        <v>81.918387672042897</v>
      </c>
      <c r="R127" s="73">
        <f t="shared" si="69"/>
        <v>87.582253457755442</v>
      </c>
      <c r="S127" s="73">
        <f t="shared" si="69"/>
        <v>87.493543033033461</v>
      </c>
      <c r="T127" s="73">
        <f t="shared" si="69"/>
        <v>86.575355229128689</v>
      </c>
      <c r="U127" s="73">
        <f t="shared" si="69"/>
        <v>86.512726282815763</v>
      </c>
      <c r="V127" s="73">
        <f t="shared" si="69"/>
        <v>100</v>
      </c>
      <c r="W127" s="73">
        <f t="shared" si="69"/>
        <v>100.98075729360644</v>
      </c>
      <c r="X127" s="73">
        <f t="shared" si="69"/>
        <v>100.48139520832868</v>
      </c>
      <c r="Y127" s="73">
        <f t="shared" ref="Y127" si="70">IFERROR(Y22/Y57*100,"")</f>
        <v>100.77755588743835</v>
      </c>
      <c r="Z127" s="121"/>
    </row>
    <row r="128" spans="1:26" x14ac:dyDescent="0.2">
      <c r="A128" s="63" t="s">
        <v>99</v>
      </c>
      <c r="B128" s="64"/>
      <c r="C128" s="65" t="s">
        <v>100</v>
      </c>
      <c r="D128" s="73">
        <f t="shared" ref="D128:X128" si="71">IFERROR(D23/D58*100,"")</f>
        <v>92.301541035769958</v>
      </c>
      <c r="E128" s="73">
        <f t="shared" si="71"/>
        <v>98.166926986199982</v>
      </c>
      <c r="F128" s="73">
        <f t="shared" si="71"/>
        <v>88.936548502036857</v>
      </c>
      <c r="G128" s="73">
        <f t="shared" si="71"/>
        <v>71.156796429683183</v>
      </c>
      <c r="H128" s="73">
        <f t="shared" si="71"/>
        <v>74.374626791369622</v>
      </c>
      <c r="I128" s="73">
        <f t="shared" si="71"/>
        <v>75.138313123417319</v>
      </c>
      <c r="J128" s="73">
        <f t="shared" si="71"/>
        <v>74.268190501419582</v>
      </c>
      <c r="K128" s="73">
        <f t="shared" si="71"/>
        <v>71.323039981461292</v>
      </c>
      <c r="L128" s="73">
        <f t="shared" si="71"/>
        <v>72.976895205777652</v>
      </c>
      <c r="M128" s="73">
        <f t="shared" si="71"/>
        <v>70.270659091267802</v>
      </c>
      <c r="N128" s="73">
        <f t="shared" si="71"/>
        <v>73.135767801254886</v>
      </c>
      <c r="O128" s="73">
        <f t="shared" si="71"/>
        <v>80.880587584348689</v>
      </c>
      <c r="P128" s="73">
        <f t="shared" si="71"/>
        <v>78.170207924356475</v>
      </c>
      <c r="Q128" s="73">
        <f t="shared" si="71"/>
        <v>82.079919828919728</v>
      </c>
      <c r="R128" s="73">
        <f t="shared" si="71"/>
        <v>87.648952780134906</v>
      </c>
      <c r="S128" s="73">
        <f t="shared" si="71"/>
        <v>87.57699907531422</v>
      </c>
      <c r="T128" s="73">
        <f t="shared" si="71"/>
        <v>86.637983067183072</v>
      </c>
      <c r="U128" s="73">
        <f t="shared" si="71"/>
        <v>86.472877020788459</v>
      </c>
      <c r="V128" s="73">
        <f t="shared" si="71"/>
        <v>100</v>
      </c>
      <c r="W128" s="73">
        <f t="shared" si="71"/>
        <v>101.97814071395919</v>
      </c>
      <c r="X128" s="73">
        <f t="shared" si="71"/>
        <v>103.34212328693673</v>
      </c>
      <c r="Y128" s="73">
        <f t="shared" ref="Y128" si="72">IFERROR(Y23/Y58*100,"")</f>
        <v>104.89604925509299</v>
      </c>
      <c r="Z128" s="121"/>
    </row>
    <row r="129" spans="1:26" x14ac:dyDescent="0.2">
      <c r="A129" s="63" t="s">
        <v>101</v>
      </c>
      <c r="B129" s="64"/>
      <c r="C129" s="65" t="s">
        <v>102</v>
      </c>
      <c r="D129" s="73">
        <f t="shared" ref="D129:X129" si="73">IFERROR(D24/D59*100,"")</f>
        <v>88.266880719464211</v>
      </c>
      <c r="E129" s="73">
        <f t="shared" si="73"/>
        <v>97.123702266026328</v>
      </c>
      <c r="F129" s="73">
        <f t="shared" si="73"/>
        <v>86.723508408649522</v>
      </c>
      <c r="G129" s="73">
        <f t="shared" si="73"/>
        <v>69.067550090824298</v>
      </c>
      <c r="H129" s="73">
        <f t="shared" si="73"/>
        <v>72.325853602310474</v>
      </c>
      <c r="I129" s="73">
        <f t="shared" si="73"/>
        <v>73.716761258647736</v>
      </c>
      <c r="J129" s="73">
        <f t="shared" si="73"/>
        <v>72.963164763095961</v>
      </c>
      <c r="K129" s="73">
        <f t="shared" si="73"/>
        <v>69.7360508331451</v>
      </c>
      <c r="L129" s="73">
        <f t="shared" si="73"/>
        <v>71.452871122294894</v>
      </c>
      <c r="M129" s="73">
        <f t="shared" si="73"/>
        <v>68.615123248198344</v>
      </c>
      <c r="N129" s="73">
        <f t="shared" si="73"/>
        <v>71.862605979937172</v>
      </c>
      <c r="O129" s="73">
        <f t="shared" si="73"/>
        <v>80.27290661356534</v>
      </c>
      <c r="P129" s="73">
        <f t="shared" si="73"/>
        <v>77.327751510244966</v>
      </c>
      <c r="Q129" s="73">
        <f t="shared" si="73"/>
        <v>81.280675584825389</v>
      </c>
      <c r="R129" s="73">
        <f t="shared" si="73"/>
        <v>87.344444056217881</v>
      </c>
      <c r="S129" s="73">
        <f t="shared" si="73"/>
        <v>87.245585562542942</v>
      </c>
      <c r="T129" s="73">
        <f t="shared" si="73"/>
        <v>86.415126634160458</v>
      </c>
      <c r="U129" s="73">
        <f t="shared" si="73"/>
        <v>86.646035256690482</v>
      </c>
      <c r="V129" s="73">
        <f t="shared" si="73"/>
        <v>100</v>
      </c>
      <c r="W129" s="73">
        <f t="shared" si="73"/>
        <v>101.95790504160549</v>
      </c>
      <c r="X129" s="73">
        <f t="shared" si="73"/>
        <v>103.3776386342426</v>
      </c>
      <c r="Y129" s="73">
        <f t="shared" ref="Y129" si="74">IFERROR(Y24/Y59*100,"")</f>
        <v>105.12663613413207</v>
      </c>
      <c r="Z129" s="121"/>
    </row>
    <row r="130" spans="1:26" x14ac:dyDescent="0.2">
      <c r="A130" s="63" t="s">
        <v>103</v>
      </c>
      <c r="B130" s="64"/>
      <c r="C130" s="65" t="s">
        <v>104</v>
      </c>
      <c r="D130" s="73">
        <f t="shared" ref="D130:X130" si="75">IFERROR(D25/D60*100,"")</f>
        <v>79.767423781458973</v>
      </c>
      <c r="E130" s="73">
        <f t="shared" si="75"/>
        <v>92.003627435386633</v>
      </c>
      <c r="F130" s="73">
        <f t="shared" si="75"/>
        <v>74.716605976042132</v>
      </c>
      <c r="G130" s="73">
        <f t="shared" si="75"/>
        <v>62.577144525773818</v>
      </c>
      <c r="H130" s="73">
        <f t="shared" si="75"/>
        <v>69.207163236528828</v>
      </c>
      <c r="I130" s="73">
        <f t="shared" si="75"/>
        <v>72.171449184650328</v>
      </c>
      <c r="J130" s="73">
        <f t="shared" si="75"/>
        <v>70.309833047826899</v>
      </c>
      <c r="K130" s="73">
        <f t="shared" si="75"/>
        <v>69.056071829612904</v>
      </c>
      <c r="L130" s="73">
        <f t="shared" si="75"/>
        <v>70.350010047838765</v>
      </c>
      <c r="M130" s="73">
        <f t="shared" si="75"/>
        <v>66.707497358238243</v>
      </c>
      <c r="N130" s="73">
        <f t="shared" si="75"/>
        <v>70.860956150776261</v>
      </c>
      <c r="O130" s="73">
        <f t="shared" si="75"/>
        <v>80.205929996214721</v>
      </c>
      <c r="P130" s="73">
        <f t="shared" si="75"/>
        <v>76.774392252703265</v>
      </c>
      <c r="Q130" s="73">
        <f t="shared" si="75"/>
        <v>81.185774174516197</v>
      </c>
      <c r="R130" s="73">
        <f t="shared" si="75"/>
        <v>87.344061743189087</v>
      </c>
      <c r="S130" s="73">
        <f t="shared" si="75"/>
        <v>86.877583561786253</v>
      </c>
      <c r="T130" s="73">
        <f t="shared" si="75"/>
        <v>86.276331402925962</v>
      </c>
      <c r="U130" s="73">
        <f t="shared" si="75"/>
        <v>86.859271515298687</v>
      </c>
      <c r="V130" s="73">
        <f t="shared" si="75"/>
        <v>100</v>
      </c>
      <c r="W130" s="73">
        <f t="shared" si="75"/>
        <v>101.49310183350744</v>
      </c>
      <c r="X130" s="73">
        <f t="shared" si="75"/>
        <v>126.3398642682333</v>
      </c>
      <c r="Y130" s="73">
        <f t="shared" ref="Y130" si="76">IFERROR(Y25/Y60*100,"")</f>
        <v>142.42946994934627</v>
      </c>
      <c r="Z130" s="121"/>
    </row>
    <row r="131" spans="1:26" x14ac:dyDescent="0.2">
      <c r="A131" s="63" t="s">
        <v>105</v>
      </c>
      <c r="B131" s="64"/>
      <c r="C131" s="65" t="s">
        <v>106</v>
      </c>
      <c r="D131" s="73">
        <f t="shared" ref="D131:X131" si="77">IFERROR(D26/D61*100,"")</f>
        <v>67.472466923059145</v>
      </c>
      <c r="E131" s="73">
        <f t="shared" si="77"/>
        <v>77.01411793672473</v>
      </c>
      <c r="F131" s="73">
        <f t="shared" si="77"/>
        <v>67.032106453112647</v>
      </c>
      <c r="G131" s="73">
        <f t="shared" si="77"/>
        <v>66.001719127545769</v>
      </c>
      <c r="H131" s="73">
        <f t="shared" si="77"/>
        <v>69.666628599145881</v>
      </c>
      <c r="I131" s="73">
        <f t="shared" si="77"/>
        <v>72.18479118437034</v>
      </c>
      <c r="J131" s="73">
        <f t="shared" si="77"/>
        <v>71.42788193379279</v>
      </c>
      <c r="K131" s="73">
        <f t="shared" si="77"/>
        <v>67.880130257004481</v>
      </c>
      <c r="L131" s="73">
        <f t="shared" si="77"/>
        <v>69.930302368514361</v>
      </c>
      <c r="M131" s="73">
        <f t="shared" si="77"/>
        <v>67.00777515021835</v>
      </c>
      <c r="N131" s="73">
        <f t="shared" si="77"/>
        <v>71.127989241114946</v>
      </c>
      <c r="O131" s="73">
        <f t="shared" si="77"/>
        <v>79.896902418223377</v>
      </c>
      <c r="P131" s="73">
        <f t="shared" si="77"/>
        <v>76.955402130082589</v>
      </c>
      <c r="Q131" s="73">
        <f t="shared" si="77"/>
        <v>80.985481259016936</v>
      </c>
      <c r="R131" s="73">
        <f t="shared" si="77"/>
        <v>87.219971191523456</v>
      </c>
      <c r="S131" s="73">
        <f t="shared" si="77"/>
        <v>87.083963111361328</v>
      </c>
      <c r="T131" s="73">
        <f t="shared" si="77"/>
        <v>86.293764011655966</v>
      </c>
      <c r="U131" s="73">
        <f t="shared" si="77"/>
        <v>86.720492805171801</v>
      </c>
      <c r="V131" s="73">
        <f t="shared" si="77"/>
        <v>100</v>
      </c>
      <c r="W131" s="73">
        <f t="shared" si="77"/>
        <v>100.23510114816841</v>
      </c>
      <c r="X131" s="73">
        <f t="shared" si="77"/>
        <v>108.43058189674784</v>
      </c>
      <c r="Y131" s="73">
        <f t="shared" ref="Y131" si="78">IFERROR(Y26/Y61*100,"")</f>
        <v>98.459742613101085</v>
      </c>
      <c r="Z131" s="121"/>
    </row>
    <row r="132" spans="1:26" ht="14.45" customHeight="1" x14ac:dyDescent="0.2">
      <c r="A132" s="63" t="s">
        <v>107</v>
      </c>
      <c r="B132" s="64"/>
      <c r="C132" s="65" t="s">
        <v>108</v>
      </c>
      <c r="D132" s="73">
        <f t="shared" ref="D132:X132" si="79">IFERROR(D27/D62*100,"")</f>
        <v>81.315707043064464</v>
      </c>
      <c r="E132" s="73">
        <f t="shared" si="79"/>
        <v>90.365256248997156</v>
      </c>
      <c r="F132" s="73">
        <f t="shared" si="79"/>
        <v>79.803629838199711</v>
      </c>
      <c r="G132" s="73">
        <f t="shared" si="79"/>
        <v>67.847086519577473</v>
      </c>
      <c r="H132" s="73">
        <f t="shared" si="79"/>
        <v>71.353015275831737</v>
      </c>
      <c r="I132" s="73">
        <f t="shared" si="79"/>
        <v>73.259028550905057</v>
      </c>
      <c r="J132" s="73">
        <f t="shared" si="79"/>
        <v>72.451232155290427</v>
      </c>
      <c r="K132" s="73">
        <f t="shared" si="79"/>
        <v>69.119217390915082</v>
      </c>
      <c r="L132" s="73">
        <f t="shared" si="79"/>
        <v>71.046005975278121</v>
      </c>
      <c r="M132" s="73">
        <f t="shared" si="79"/>
        <v>68.200199756371688</v>
      </c>
      <c r="N132" s="73">
        <f t="shared" si="79"/>
        <v>71.919577182042019</v>
      </c>
      <c r="O132" s="73">
        <f t="shared" si="79"/>
        <v>80.278639710804853</v>
      </c>
      <c r="P132" s="73">
        <f t="shared" si="79"/>
        <v>77.443641203130724</v>
      </c>
      <c r="Q132" s="73">
        <f t="shared" si="79"/>
        <v>81.432818521426157</v>
      </c>
      <c r="R132" s="73">
        <f t="shared" si="79"/>
        <v>87.393863372438403</v>
      </c>
      <c r="S132" s="73">
        <f t="shared" si="79"/>
        <v>87.281080793830853</v>
      </c>
      <c r="T132" s="73">
        <f t="shared" si="79"/>
        <v>86.428583255859451</v>
      </c>
      <c r="U132" s="73">
        <f t="shared" si="79"/>
        <v>86.6214175875118</v>
      </c>
      <c r="V132" s="73">
        <f t="shared" si="79"/>
        <v>100</v>
      </c>
      <c r="W132" s="73">
        <f t="shared" si="79"/>
        <v>100.93986765128993</v>
      </c>
      <c r="X132" s="73">
        <f t="shared" si="79"/>
        <v>103.26455427068208</v>
      </c>
      <c r="Y132" s="73">
        <f t="shared" ref="Y132" si="80">IFERROR(Y27/Y62*100,"")</f>
        <v>105.24578204671991</v>
      </c>
      <c r="Z132" s="121"/>
    </row>
    <row r="133" spans="1:26" x14ac:dyDescent="0.2">
      <c r="A133" s="63" t="s">
        <v>109</v>
      </c>
      <c r="B133" s="64"/>
      <c r="C133" s="65" t="s">
        <v>110</v>
      </c>
      <c r="D133" s="73">
        <f t="shared" ref="D133:X133" si="81">IFERROR(D28/D63*100,"")</f>
        <v>89.685540799410816</v>
      </c>
      <c r="E133" s="73">
        <f t="shared" si="81"/>
        <v>97.635164132104364</v>
      </c>
      <c r="F133" s="73">
        <f t="shared" si="81"/>
        <v>87.465903870860743</v>
      </c>
      <c r="G133" s="73">
        <f t="shared" si="81"/>
        <v>69.615958904790318</v>
      </c>
      <c r="H133" s="73">
        <f t="shared" si="81"/>
        <v>72.899050978782384</v>
      </c>
      <c r="I133" s="73">
        <f t="shared" si="81"/>
        <v>74.152117467209848</v>
      </c>
      <c r="J133" s="73">
        <f t="shared" si="81"/>
        <v>73.346060399145202</v>
      </c>
      <c r="K133" s="73">
        <f t="shared" si="81"/>
        <v>70.206106369490001</v>
      </c>
      <c r="L133" s="73">
        <f t="shared" si="81"/>
        <v>71.939752975411125</v>
      </c>
      <c r="M133" s="73">
        <f t="shared" si="81"/>
        <v>69.141958780347053</v>
      </c>
      <c r="N133" s="73">
        <f t="shared" si="81"/>
        <v>72.340564876318538</v>
      </c>
      <c r="O133" s="73">
        <f t="shared" si="81"/>
        <v>80.49885495759213</v>
      </c>
      <c r="P133" s="73">
        <f t="shared" si="81"/>
        <v>77.662145086942971</v>
      </c>
      <c r="Q133" s="73">
        <f t="shared" si="81"/>
        <v>81.60499997625331</v>
      </c>
      <c r="R133" s="73">
        <f t="shared" si="81"/>
        <v>87.464655608615786</v>
      </c>
      <c r="S133" s="73">
        <f t="shared" si="81"/>
        <v>87.373874642575288</v>
      </c>
      <c r="T133" s="73">
        <f t="shared" si="81"/>
        <v>86.498799360144147</v>
      </c>
      <c r="U133" s="73">
        <f t="shared" si="81"/>
        <v>86.578133134487885</v>
      </c>
      <c r="V133" s="73">
        <f t="shared" si="81"/>
        <v>100</v>
      </c>
      <c r="W133" s="73">
        <f t="shared" si="81"/>
        <v>101.52671755725191</v>
      </c>
      <c r="X133" s="73">
        <f t="shared" si="81"/>
        <v>102.53448506763092</v>
      </c>
      <c r="Y133" s="73">
        <f t="shared" ref="Y133" si="82">IFERROR(Y28/Y63*100,"")</f>
        <v>103.85604904382943</v>
      </c>
      <c r="Z133" s="121"/>
    </row>
    <row r="134" spans="1:26" x14ac:dyDescent="0.2">
      <c r="A134" s="12" t="s">
        <v>111</v>
      </c>
      <c r="B134" s="12"/>
      <c r="C134" s="9" t="s">
        <v>112</v>
      </c>
      <c r="D134" s="19">
        <f t="shared" ref="D134:X134" si="83">IFERROR(D29/D64*100,"")</f>
        <v>78.669560819159628</v>
      </c>
      <c r="E134" s="19">
        <f t="shared" si="83"/>
        <v>92.931737552882993</v>
      </c>
      <c r="F134" s="19">
        <f t="shared" si="83"/>
        <v>81.962374826837902</v>
      </c>
      <c r="G134" s="19">
        <f t="shared" si="83"/>
        <v>64.85227549577661</v>
      </c>
      <c r="H134" s="19">
        <f t="shared" si="83"/>
        <v>68.287732307721541</v>
      </c>
      <c r="I134" s="19">
        <f t="shared" si="83"/>
        <v>70.809318121077297</v>
      </c>
      <c r="J134" s="19">
        <f t="shared" si="83"/>
        <v>70.260114355969037</v>
      </c>
      <c r="K134" s="19">
        <f t="shared" si="83"/>
        <v>66.490325409106944</v>
      </c>
      <c r="L134" s="19">
        <f t="shared" si="83"/>
        <v>68.267438783378267</v>
      </c>
      <c r="M134" s="19">
        <f t="shared" si="83"/>
        <v>65.026155755719799</v>
      </c>
      <c r="N134" s="19">
        <f t="shared" si="83"/>
        <v>69.218552365129199</v>
      </c>
      <c r="O134" s="19">
        <f t="shared" si="83"/>
        <v>78.96284088243813</v>
      </c>
      <c r="P134" s="19">
        <f t="shared" si="83"/>
        <v>75.735367180411842</v>
      </c>
      <c r="Q134" s="19">
        <f t="shared" si="83"/>
        <v>79.780442275764273</v>
      </c>
      <c r="R134" s="19">
        <f t="shared" si="83"/>
        <v>86.761768262008104</v>
      </c>
      <c r="S134" s="19">
        <f t="shared" si="83"/>
        <v>86.657812005824169</v>
      </c>
      <c r="T134" s="19">
        <f t="shared" si="83"/>
        <v>85.996975205805199</v>
      </c>
      <c r="U134" s="19">
        <f t="shared" si="83"/>
        <v>87.015325120580556</v>
      </c>
      <c r="V134" s="19">
        <f t="shared" si="83"/>
        <v>100</v>
      </c>
      <c r="W134" s="19">
        <f t="shared" si="83"/>
        <v>102.9026665516821</v>
      </c>
      <c r="X134" s="19">
        <f t="shared" si="83"/>
        <v>112.40498916939703</v>
      </c>
      <c r="Y134" s="19">
        <f t="shared" ref="Y134" si="84">IFERROR(Y29/Y64*100,"")</f>
        <v>110.38470105203351</v>
      </c>
      <c r="Z134" s="32"/>
    </row>
    <row r="135" spans="1:26" x14ac:dyDescent="0.2">
      <c r="A135" s="63" t="s">
        <v>113</v>
      </c>
      <c r="B135" s="64"/>
      <c r="C135" s="65" t="s">
        <v>114</v>
      </c>
      <c r="D135" s="73">
        <f t="shared" ref="D135:X135" si="85">IFERROR(D30/D65*100,"")</f>
        <v>196.57608516296801</v>
      </c>
      <c r="E135" s="73">
        <f t="shared" si="85"/>
        <v>186.58367561380118</v>
      </c>
      <c r="F135" s="73">
        <f t="shared" si="85"/>
        <v>152.63469792935922</v>
      </c>
      <c r="G135" s="73">
        <f t="shared" si="85"/>
        <v>86.124719843161841</v>
      </c>
      <c r="H135" s="73">
        <f t="shared" si="85"/>
        <v>79.933619979676308</v>
      </c>
      <c r="I135" s="73">
        <f t="shared" si="85"/>
        <v>82.178425174512071</v>
      </c>
      <c r="J135" s="73">
        <f t="shared" si="85"/>
        <v>84.495958655777301</v>
      </c>
      <c r="K135" s="73">
        <f t="shared" si="85"/>
        <v>77.372202094872051</v>
      </c>
      <c r="L135" s="73">
        <f t="shared" si="85"/>
        <v>83.573853369235948</v>
      </c>
      <c r="M135" s="73">
        <f t="shared" si="85"/>
        <v>83.819602063255999</v>
      </c>
      <c r="N135" s="73">
        <f t="shared" si="85"/>
        <v>84.217512125598475</v>
      </c>
      <c r="O135" s="73">
        <f t="shared" si="85"/>
        <v>83.638858302550204</v>
      </c>
      <c r="P135" s="73">
        <f t="shared" si="85"/>
        <v>83.078369700021966</v>
      </c>
      <c r="Q135" s="73">
        <f t="shared" si="85"/>
        <v>86.590285162255284</v>
      </c>
      <c r="R135" s="73">
        <f t="shared" si="85"/>
        <v>90.382314557833226</v>
      </c>
      <c r="S135" s="73">
        <f t="shared" si="85"/>
        <v>91.277220493667173</v>
      </c>
      <c r="T135" s="73">
        <f t="shared" si="85"/>
        <v>89.40738587444848</v>
      </c>
      <c r="U135" s="73">
        <f t="shared" si="85"/>
        <v>91.793585204912915</v>
      </c>
      <c r="V135" s="73">
        <f t="shared" si="85"/>
        <v>100</v>
      </c>
      <c r="W135" s="73">
        <f t="shared" si="85"/>
        <v>101.91301249359729</v>
      </c>
      <c r="X135" s="73">
        <f t="shared" si="85"/>
        <v>131.52445442907148</v>
      </c>
      <c r="Y135" s="73">
        <f t="shared" ref="Y135" si="86">IFERROR(Y30/Y65*100,"")</f>
        <v>115.03447765816868</v>
      </c>
      <c r="Z135" s="121"/>
    </row>
    <row r="136" spans="1:26" x14ac:dyDescent="0.2">
      <c r="A136" s="12" t="s">
        <v>115</v>
      </c>
      <c r="B136" s="12"/>
      <c r="C136" s="9" t="s">
        <v>13</v>
      </c>
      <c r="D136" s="19">
        <f t="shared" ref="D136:S136" si="87">IFERROR(D31/D66*100,"")</f>
        <v>89.519843067946098</v>
      </c>
      <c r="E136" s="19">
        <f t="shared" si="87"/>
        <v>98.77649883039642</v>
      </c>
      <c r="F136" s="19">
        <f t="shared" si="87"/>
        <v>86.50619555388927</v>
      </c>
      <c r="G136" s="19">
        <f t="shared" si="87"/>
        <v>66.668318505385486</v>
      </c>
      <c r="H136" s="19">
        <f t="shared" si="87"/>
        <v>69.176405629218962</v>
      </c>
      <c r="I136" s="19">
        <f t="shared" si="87"/>
        <v>71.510682656771678</v>
      </c>
      <c r="J136" s="19">
        <f t="shared" si="87"/>
        <v>71.102847663254806</v>
      </c>
      <c r="K136" s="19">
        <f t="shared" si="87"/>
        <v>67.20584554267181</v>
      </c>
      <c r="L136" s="19">
        <f t="shared" si="87"/>
        <v>69.298912892198388</v>
      </c>
      <c r="M136" s="19">
        <f t="shared" si="87"/>
        <v>66.35829244525867</v>
      </c>
      <c r="N136" s="19">
        <f t="shared" si="87"/>
        <v>70.333330535767345</v>
      </c>
      <c r="O136" s="19">
        <f t="shared" si="87"/>
        <v>79.309785499029829</v>
      </c>
      <c r="P136" s="19">
        <f t="shared" si="87"/>
        <v>76.276021405568756</v>
      </c>
      <c r="Q136" s="19">
        <f t="shared" si="87"/>
        <v>80.253827772800435</v>
      </c>
      <c r="R136" s="19">
        <f t="shared" si="87"/>
        <v>87.037621226292472</v>
      </c>
      <c r="S136" s="19">
        <f t="shared" si="87"/>
        <v>87.013928577217271</v>
      </c>
      <c r="T136" s="19">
        <f t="shared" ref="T136:V136" si="88">IFERROR(T31/T66*100,"")</f>
        <v>86.20271926214744</v>
      </c>
      <c r="U136" s="19">
        <f t="shared" si="88"/>
        <v>87.321248998450145</v>
      </c>
      <c r="V136" s="19">
        <f t="shared" si="88"/>
        <v>100</v>
      </c>
      <c r="W136" s="19">
        <f>IFERROR(W31/W66*100,"")</f>
        <v>102.84072773699329</v>
      </c>
      <c r="X136" s="19">
        <f>IFERROR(X31/X66*100,"")</f>
        <v>113.53217414743382</v>
      </c>
      <c r="Y136" s="19">
        <f>IFERROR(Y31/Y66*100,"")</f>
        <v>110.65803762699014</v>
      </c>
      <c r="Z136" s="32"/>
    </row>
    <row r="137" spans="1:26" x14ac:dyDescent="0.2">
      <c r="A137" s="63"/>
      <c r="B137" s="64"/>
      <c r="C137" s="65" t="s">
        <v>25</v>
      </c>
      <c r="D137" s="66"/>
      <c r="E137" s="66"/>
      <c r="F137" s="66"/>
      <c r="G137" s="66"/>
      <c r="H137" s="66"/>
      <c r="I137" s="66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119"/>
    </row>
    <row r="138" spans="1:26" ht="5.45" customHeight="1" x14ac:dyDescent="0.2"/>
    <row r="139" spans="1:26" ht="15" customHeight="1" x14ac:dyDescent="0.2">
      <c r="C139" s="69" t="s">
        <v>121</v>
      </c>
      <c r="D139" s="27">
        <f t="shared" ref="D139:U139" si="89">IFERROR(D34/D69*100,"")</f>
        <v>74.134013776154191</v>
      </c>
      <c r="E139" s="27">
        <f t="shared" si="89"/>
        <v>88.935947060178847</v>
      </c>
      <c r="F139" s="27">
        <f t="shared" si="89"/>
        <v>77.545464348087663</v>
      </c>
      <c r="G139" s="27">
        <f t="shared" si="89"/>
        <v>65.685632006599391</v>
      </c>
      <c r="H139" s="27">
        <f t="shared" si="89"/>
        <v>69.005369204419239</v>
      </c>
      <c r="I139" s="27">
        <f t="shared" si="89"/>
        <v>71.455054863805529</v>
      </c>
      <c r="J139" s="27">
        <f t="shared" si="89"/>
        <v>71.441587429201491</v>
      </c>
      <c r="K139" s="27">
        <f t="shared" si="89"/>
        <v>67.012875773616543</v>
      </c>
      <c r="L139" s="27">
        <f t="shared" si="89"/>
        <v>69.507881639832931</v>
      </c>
      <c r="M139" s="27">
        <f t="shared" si="89"/>
        <v>66.585795448531954</v>
      </c>
      <c r="N139" s="27">
        <f t="shared" si="89"/>
        <v>70.30606426435368</v>
      </c>
      <c r="O139" s="27">
        <f t="shared" si="89"/>
        <v>79.400457693631836</v>
      </c>
      <c r="P139" s="27">
        <f t="shared" si="89"/>
        <v>76.316568569419189</v>
      </c>
      <c r="Q139" s="27">
        <f t="shared" si="89"/>
        <v>80.40026718245872</v>
      </c>
      <c r="R139" s="27">
        <f t="shared" si="89"/>
        <v>86.814154712818862</v>
      </c>
      <c r="S139" s="27">
        <f t="shared" si="89"/>
        <v>86.569047455605713</v>
      </c>
      <c r="T139" s="27">
        <f t="shared" si="89"/>
        <v>85.955834270119553</v>
      </c>
      <c r="U139" s="27">
        <f t="shared" si="89"/>
        <v>86.975631580783769</v>
      </c>
      <c r="V139" s="27">
        <f t="shared" ref="V139:W139" si="90">IFERROR(V34/V69*100,"")</f>
        <v>100</v>
      </c>
      <c r="W139" s="27">
        <f t="shared" si="90"/>
        <v>103.75437993078098</v>
      </c>
      <c r="X139" s="27">
        <f>IFERROR(X34/X69*100,"")</f>
        <v>128.42504824016109</v>
      </c>
      <c r="Y139" s="27">
        <f>IFERROR(Y34/Y69*100,"")</f>
        <v>97.4608286183486</v>
      </c>
      <c r="Z139" s="76"/>
    </row>
    <row r="142" spans="1:26" ht="26.25" customHeight="1" x14ac:dyDescent="0.2">
      <c r="A142" s="133" t="s">
        <v>120</v>
      </c>
      <c r="B142" s="133"/>
      <c r="C142" s="133"/>
    </row>
    <row r="144" spans="1:26" x14ac:dyDescent="0.2">
      <c r="A144" s="59" t="s">
        <v>0</v>
      </c>
      <c r="B144" s="60" t="s">
        <v>1</v>
      </c>
      <c r="C144" s="61" t="s">
        <v>2</v>
      </c>
      <c r="D144" s="62">
        <v>1997</v>
      </c>
      <c r="E144" s="62">
        <f>+D144+1</f>
        <v>1998</v>
      </c>
      <c r="F144" s="62">
        <f>+E144+1</f>
        <v>1999</v>
      </c>
      <c r="G144" s="62">
        <f t="shared" ref="G144:Y144" si="91">+F144+1</f>
        <v>2000</v>
      </c>
      <c r="H144" s="62">
        <f t="shared" si="91"/>
        <v>2001</v>
      </c>
      <c r="I144" s="62">
        <f t="shared" si="91"/>
        <v>2002</v>
      </c>
      <c r="J144" s="62">
        <f t="shared" si="91"/>
        <v>2003</v>
      </c>
      <c r="K144" s="62">
        <f t="shared" si="91"/>
        <v>2004</v>
      </c>
      <c r="L144" s="62">
        <f t="shared" si="91"/>
        <v>2005</v>
      </c>
      <c r="M144" s="62">
        <f t="shared" si="91"/>
        <v>2006</v>
      </c>
      <c r="N144" s="62">
        <f t="shared" si="91"/>
        <v>2007</v>
      </c>
      <c r="O144" s="62">
        <f t="shared" si="91"/>
        <v>2008</v>
      </c>
      <c r="P144" s="62">
        <f t="shared" si="91"/>
        <v>2009</v>
      </c>
      <c r="Q144" s="62">
        <f t="shared" si="91"/>
        <v>2010</v>
      </c>
      <c r="R144" s="62">
        <f t="shared" si="91"/>
        <v>2011</v>
      </c>
      <c r="S144" s="62">
        <f t="shared" si="91"/>
        <v>2012</v>
      </c>
      <c r="T144" s="62">
        <f t="shared" si="91"/>
        <v>2013</v>
      </c>
      <c r="U144" s="62">
        <f t="shared" si="91"/>
        <v>2014</v>
      </c>
      <c r="V144" s="62">
        <f t="shared" si="91"/>
        <v>2015</v>
      </c>
      <c r="W144" s="62">
        <f t="shared" si="91"/>
        <v>2016</v>
      </c>
      <c r="X144" s="62">
        <f t="shared" si="91"/>
        <v>2017</v>
      </c>
      <c r="Y144" s="62">
        <f t="shared" si="91"/>
        <v>2018</v>
      </c>
      <c r="Z144" s="118"/>
    </row>
    <row r="145" spans="1:26" x14ac:dyDescent="0.2">
      <c r="A145" s="12" t="s">
        <v>63</v>
      </c>
      <c r="B145" s="12"/>
      <c r="C145" s="9" t="s">
        <v>64</v>
      </c>
      <c r="D145" s="19" t="str">
        <f t="shared" ref="D145:D171" si="92">IFERROR(D41/D76*100,"")</f>
        <v/>
      </c>
      <c r="E145" s="19">
        <f t="shared" ref="E145:U159" si="93">IFERROR((E110/D110-1)*100,"")</f>
        <v>13.83507606001535</v>
      </c>
      <c r="F145" s="19">
        <f t="shared" si="93"/>
        <v>-11.31009246460949</v>
      </c>
      <c r="G145" s="19">
        <f t="shared" si="93"/>
        <v>-16.392036770661633</v>
      </c>
      <c r="H145" s="19">
        <f t="shared" si="93"/>
        <v>4.7040081930235678</v>
      </c>
      <c r="I145" s="19">
        <f t="shared" si="93"/>
        <v>2.6009130983000839</v>
      </c>
      <c r="J145" s="19">
        <f t="shared" si="93"/>
        <v>-0.6503726171314006</v>
      </c>
      <c r="K145" s="19">
        <f t="shared" si="93"/>
        <v>-5.0876158691639191</v>
      </c>
      <c r="L145" s="19">
        <f t="shared" si="93"/>
        <v>3.3634358987003399</v>
      </c>
      <c r="M145" s="19">
        <f t="shared" si="93"/>
        <v>-3.9778586552303485</v>
      </c>
      <c r="N145" s="19">
        <f t="shared" si="93"/>
        <v>4.9285733458260372</v>
      </c>
      <c r="O145" s="19">
        <f t="shared" si="93"/>
        <v>11.772361633349959</v>
      </c>
      <c r="P145" s="19">
        <f t="shared" si="93"/>
        <v>-3.5897113880870801</v>
      </c>
      <c r="Q145" s="19">
        <f t="shared" si="93"/>
        <v>5.1371649905930239</v>
      </c>
      <c r="R145" s="19">
        <f t="shared" si="93"/>
        <v>7.4553712485388779</v>
      </c>
      <c r="S145" s="19">
        <f t="shared" si="93"/>
        <v>-0.17392977354948602</v>
      </c>
      <c r="T145" s="19">
        <f t="shared" si="93"/>
        <v>-0.9106771112954215</v>
      </c>
      <c r="U145" s="19">
        <f t="shared" si="93"/>
        <v>0.58366475251416805</v>
      </c>
      <c r="V145" s="19">
        <f t="shared" ref="V145:V158" si="94">IFERROR((V110/U110-1)*100,"")</f>
        <v>15.251811571043806</v>
      </c>
      <c r="W145" s="19">
        <f>IFERROR((W110/V110-1)*100,"")</f>
        <v>5.2339360266189461</v>
      </c>
      <c r="X145" s="19">
        <f>IFERROR((X110/W110-1)*100,"")</f>
        <v>11.198738735510695</v>
      </c>
      <c r="Y145" s="19">
        <f>IFERROR((Y110/X110-1)*100,"")</f>
        <v>-7.3872513794853711</v>
      </c>
      <c r="Z145" s="32"/>
    </row>
    <row r="146" spans="1:26" x14ac:dyDescent="0.2">
      <c r="A146" s="63" t="s">
        <v>65</v>
      </c>
      <c r="B146" s="64"/>
      <c r="C146" s="65" t="s">
        <v>66</v>
      </c>
      <c r="D146" s="73" t="str">
        <f t="shared" si="92"/>
        <v/>
      </c>
      <c r="E146" s="73">
        <f t="shared" si="93"/>
        <v>12.400175695151638</v>
      </c>
      <c r="F146" s="73">
        <f t="shared" si="93"/>
        <v>-10.962606313821965</v>
      </c>
      <c r="G146" s="73">
        <f t="shared" si="93"/>
        <v>-15.800125261413333</v>
      </c>
      <c r="H146" s="73">
        <f t="shared" si="93"/>
        <v>4.7512138222085998</v>
      </c>
      <c r="I146" s="73">
        <f t="shared" si="93"/>
        <v>2.1546580081005962</v>
      </c>
      <c r="J146" s="73">
        <f t="shared" si="93"/>
        <v>-0.57205709823420214</v>
      </c>
      <c r="K146" s="73">
        <f t="shared" si="93"/>
        <v>-5.0721867387990782</v>
      </c>
      <c r="L146" s="73">
        <f t="shared" si="93"/>
        <v>3.0210288633840898</v>
      </c>
      <c r="M146" s="73">
        <f t="shared" si="93"/>
        <v>-3.9077464348723612</v>
      </c>
      <c r="N146" s="73">
        <f t="shared" si="93"/>
        <v>4.7815173486646545</v>
      </c>
      <c r="O146" s="73">
        <f t="shared" si="93"/>
        <v>11.624879806496891</v>
      </c>
      <c r="P146" s="73">
        <f t="shared" si="93"/>
        <v>-3.5616235780178807</v>
      </c>
      <c r="Q146" s="73">
        <f t="shared" si="93"/>
        <v>5.1759141924898611</v>
      </c>
      <c r="R146" s="73">
        <f t="shared" si="93"/>
        <v>7.2642203980418873</v>
      </c>
      <c r="S146" s="73">
        <f t="shared" si="93"/>
        <v>-0.16895601087140166</v>
      </c>
      <c r="T146" s="73">
        <f t="shared" si="93"/>
        <v>-0.91226438854660197</v>
      </c>
      <c r="U146" s="73">
        <f t="shared" si="93"/>
        <v>0.45993103444037509</v>
      </c>
      <c r="V146" s="73">
        <f t="shared" si="94"/>
        <v>15.315770766168658</v>
      </c>
      <c r="W146" s="73">
        <f t="shared" ref="W146:Y171" si="95">IFERROR((W111/V111-1)*100,"")</f>
        <v>6.267781580809606</v>
      </c>
      <c r="X146" s="73">
        <f t="shared" si="95"/>
        <v>11.943162865250079</v>
      </c>
      <c r="Y146" s="73">
        <f t="shared" si="95"/>
        <v>-10.482193147028651</v>
      </c>
      <c r="Z146" s="121"/>
    </row>
    <row r="147" spans="1:26" x14ac:dyDescent="0.2">
      <c r="A147" s="63" t="s">
        <v>67</v>
      </c>
      <c r="B147" s="64"/>
      <c r="C147" s="65" t="s">
        <v>68</v>
      </c>
      <c r="D147" s="73" t="str">
        <f t="shared" si="92"/>
        <v/>
      </c>
      <c r="E147" s="73">
        <f t="shared" si="93"/>
        <v>9.6880988244932844</v>
      </c>
      <c r="F147" s="73">
        <f t="shared" si="93"/>
        <v>-10.448143125091203</v>
      </c>
      <c r="G147" s="73">
        <f t="shared" si="93"/>
        <v>-18.850227193027102</v>
      </c>
      <c r="H147" s="73">
        <f t="shared" si="93"/>
        <v>4.2160194963602127</v>
      </c>
      <c r="I147" s="73">
        <f t="shared" si="93"/>
        <v>2.2647508412468875</v>
      </c>
      <c r="J147" s="73">
        <f t="shared" si="93"/>
        <v>-1.1313199184066147</v>
      </c>
      <c r="K147" s="73">
        <f t="shared" si="93"/>
        <v>-4.4400080575399787</v>
      </c>
      <c r="L147" s="73">
        <f t="shared" si="93"/>
        <v>2.6909449870236912</v>
      </c>
      <c r="M147" s="73">
        <f t="shared" si="93"/>
        <v>-3.9300086558446967</v>
      </c>
      <c r="N147" s="73">
        <f t="shared" si="93"/>
        <v>5.1633995108082642</v>
      </c>
      <c r="O147" s="73">
        <f t="shared" si="93"/>
        <v>11.319901984030833</v>
      </c>
      <c r="P147" s="73">
        <f t="shared" si="93"/>
        <v>-3.455705516217733</v>
      </c>
      <c r="Q147" s="73">
        <f t="shared" si="93"/>
        <v>5.1115662699533937</v>
      </c>
      <c r="R147" s="73">
        <f t="shared" si="93"/>
        <v>7.1555737732558633</v>
      </c>
      <c r="S147" s="73">
        <f t="shared" si="93"/>
        <v>-0.11957531087872786</v>
      </c>
      <c r="T147" s="73">
        <f t="shared" si="93"/>
        <v>-1.00663782724707</v>
      </c>
      <c r="U147" s="73">
        <f t="shared" si="93"/>
        <v>0.10380842121406886</v>
      </c>
      <c r="V147" s="73">
        <f t="shared" si="94"/>
        <v>15.503799833169341</v>
      </c>
      <c r="W147" s="73">
        <f t="shared" si="95"/>
        <v>3.9868685026445583</v>
      </c>
      <c r="X147" s="73">
        <f t="shared" si="95"/>
        <v>-2.5662471961373168</v>
      </c>
      <c r="Y147" s="73">
        <f t="shared" si="95"/>
        <v>-0.42519566526187935</v>
      </c>
      <c r="Z147" s="121"/>
    </row>
    <row r="148" spans="1:26" x14ac:dyDescent="0.2">
      <c r="A148" s="63" t="s">
        <v>69</v>
      </c>
      <c r="B148" s="64"/>
      <c r="C148" s="65" t="s">
        <v>70</v>
      </c>
      <c r="D148" s="73" t="str">
        <f t="shared" si="92"/>
        <v/>
      </c>
      <c r="E148" s="73">
        <f t="shared" si="93"/>
        <v>90.454825074795025</v>
      </c>
      <c r="F148" s="73">
        <f t="shared" si="93"/>
        <v>-33.481663913872282</v>
      </c>
      <c r="G148" s="73">
        <f t="shared" si="93"/>
        <v>-22.241009709825487</v>
      </c>
      <c r="H148" s="73">
        <f t="shared" si="93"/>
        <v>18.140508628342044</v>
      </c>
      <c r="I148" s="73">
        <f t="shared" si="93"/>
        <v>23.62268515551844</v>
      </c>
      <c r="J148" s="73">
        <f t="shared" si="93"/>
        <v>-0.28674239653283529</v>
      </c>
      <c r="K148" s="73">
        <f t="shared" si="93"/>
        <v>-10.077005141230334</v>
      </c>
      <c r="L148" s="73">
        <f t="shared" si="93"/>
        <v>7.3815392867341068</v>
      </c>
      <c r="M148" s="73">
        <f t="shared" si="93"/>
        <v>-5.9424356756743286</v>
      </c>
      <c r="N148" s="73">
        <f t="shared" si="93"/>
        <v>14.810114105038895</v>
      </c>
      <c r="O148" s="73">
        <f t="shared" si="93"/>
        <v>21.230596999675512</v>
      </c>
      <c r="P148" s="73">
        <f t="shared" si="93"/>
        <v>-5.4661149512339584</v>
      </c>
      <c r="Q148" s="73">
        <f t="shared" si="93"/>
        <v>6.5040258162168962</v>
      </c>
      <c r="R148" s="73">
        <f t="shared" si="93"/>
        <v>11.785467159700547</v>
      </c>
      <c r="S148" s="73">
        <f t="shared" si="93"/>
        <v>-0.48609709811596735</v>
      </c>
      <c r="T148" s="73">
        <f t="shared" si="93"/>
        <v>-0.10174969515509558</v>
      </c>
      <c r="U148" s="73">
        <f t="shared" si="93"/>
        <v>3.2793127758786511</v>
      </c>
      <c r="V148" s="73">
        <f t="shared" si="94"/>
        <v>14.016280604142374</v>
      </c>
      <c r="W148" s="73">
        <f t="shared" si="95"/>
        <v>-28.78814920578262</v>
      </c>
      <c r="X148" s="73">
        <f t="shared" si="95"/>
        <v>9.6499238964992351</v>
      </c>
      <c r="Y148" s="73">
        <f t="shared" si="95"/>
        <v>24.313541422201368</v>
      </c>
      <c r="Z148" s="121"/>
    </row>
    <row r="149" spans="1:26" x14ac:dyDescent="0.2">
      <c r="A149" s="63" t="s">
        <v>71</v>
      </c>
      <c r="B149" s="64"/>
      <c r="C149" s="65" t="s">
        <v>72</v>
      </c>
      <c r="D149" s="73" t="str">
        <f t="shared" si="92"/>
        <v/>
      </c>
      <c r="E149" s="73">
        <f t="shared" si="93"/>
        <v>17.263074371069663</v>
      </c>
      <c r="F149" s="73">
        <f t="shared" si="93"/>
        <v>-12.508269224412027</v>
      </c>
      <c r="G149" s="73">
        <f t="shared" si="93"/>
        <v>-17.731618484060863</v>
      </c>
      <c r="H149" s="73">
        <f t="shared" si="93"/>
        <v>4.2760398378171027</v>
      </c>
      <c r="I149" s="73">
        <f t="shared" si="93"/>
        <v>5.109372819563851</v>
      </c>
      <c r="J149" s="73">
        <f t="shared" si="93"/>
        <v>-1.1344301982380345</v>
      </c>
      <c r="K149" s="73">
        <f t="shared" si="93"/>
        <v>-5.4219654861245807</v>
      </c>
      <c r="L149" s="73">
        <f t="shared" si="93"/>
        <v>6.4104725676128016</v>
      </c>
      <c r="M149" s="73">
        <f t="shared" si="93"/>
        <v>-4.0948832687494496</v>
      </c>
      <c r="N149" s="73">
        <f t="shared" si="93"/>
        <v>4.1004362536368077</v>
      </c>
      <c r="O149" s="73">
        <f t="shared" si="93"/>
        <v>11.709412293409027</v>
      </c>
      <c r="P149" s="73">
        <f t="shared" si="93"/>
        <v>-4.0436285629821818</v>
      </c>
      <c r="Q149" s="73">
        <f t="shared" si="93"/>
        <v>4.3133231718720966</v>
      </c>
      <c r="R149" s="73">
        <f t="shared" si="93"/>
        <v>9.3068415741625721</v>
      </c>
      <c r="S149" s="73">
        <f t="shared" si="93"/>
        <v>-0.27794397956326655</v>
      </c>
      <c r="T149" s="73">
        <f t="shared" si="93"/>
        <v>-0.60238460672491501</v>
      </c>
      <c r="U149" s="73">
        <f t="shared" si="93"/>
        <v>1.6295517985392305</v>
      </c>
      <c r="V149" s="73">
        <f t="shared" si="94"/>
        <v>14.771718846336569</v>
      </c>
      <c r="W149" s="73">
        <f t="shared" si="95"/>
        <v>5.9465589340137459</v>
      </c>
      <c r="X149" s="73">
        <f t="shared" si="95"/>
        <v>21.664344657592949</v>
      </c>
      <c r="Y149" s="73">
        <f t="shared" si="95"/>
        <v>5.3972823096135158</v>
      </c>
      <c r="Z149" s="121"/>
    </row>
    <row r="150" spans="1:26" x14ac:dyDescent="0.2">
      <c r="A150" s="59" t="s">
        <v>73</v>
      </c>
      <c r="B150" s="59"/>
      <c r="C150" s="67" t="s">
        <v>74</v>
      </c>
      <c r="D150" s="19" t="str">
        <f t="shared" si="92"/>
        <v/>
      </c>
      <c r="E150" s="19">
        <f t="shared" si="93"/>
        <v>72.857829395218943</v>
      </c>
      <c r="F150" s="19">
        <f t="shared" si="93"/>
        <v>-18.936845721045572</v>
      </c>
      <c r="G150" s="19">
        <f t="shared" si="93"/>
        <v>-4.4086078789846495</v>
      </c>
      <c r="H150" s="19">
        <f t="shared" si="93"/>
        <v>4.1416724164070162</v>
      </c>
      <c r="I150" s="19">
        <f t="shared" si="93"/>
        <v>15.629069280172537</v>
      </c>
      <c r="J150" s="19">
        <f t="shared" si="93"/>
        <v>-0.38165167610104689</v>
      </c>
      <c r="K150" s="19">
        <f t="shared" si="93"/>
        <v>-11.802135580580286</v>
      </c>
      <c r="L150" s="19">
        <f t="shared" si="93"/>
        <v>6.8277159356725292</v>
      </c>
      <c r="M150" s="19">
        <f t="shared" si="93"/>
        <v>-5.62293309675852</v>
      </c>
      <c r="N150" s="19">
        <f t="shared" si="93"/>
        <v>9.1882013153909536</v>
      </c>
      <c r="O150" s="19">
        <f t="shared" si="93"/>
        <v>20.46804554554933</v>
      </c>
      <c r="P150" s="19">
        <f t="shared" si="93"/>
        <v>-5.3768004284257991</v>
      </c>
      <c r="Q150" s="19">
        <f t="shared" si="93"/>
        <v>6.1829986949786475</v>
      </c>
      <c r="R150" s="19">
        <f t="shared" si="93"/>
        <v>11.696130406084947</v>
      </c>
      <c r="S150" s="19">
        <f t="shared" si="93"/>
        <v>-0.31619576000593286</v>
      </c>
      <c r="T150" s="19">
        <f t="shared" si="93"/>
        <v>-0.1239650347936827</v>
      </c>
      <c r="U150" s="19">
        <f t="shared" si="93"/>
        <v>3.0033422009053012</v>
      </c>
      <c r="V150" s="19">
        <f t="shared" si="94"/>
        <v>14.141259586823484</v>
      </c>
      <c r="W150" s="19">
        <f t="shared" si="95"/>
        <v>-0.22719604094028067</v>
      </c>
      <c r="X150" s="19">
        <f t="shared" si="95"/>
        <v>4.6624417325721312</v>
      </c>
      <c r="Y150" s="19">
        <f t="shared" si="95"/>
        <v>8.5942843091298737</v>
      </c>
      <c r="Z150" s="32"/>
    </row>
    <row r="151" spans="1:26" x14ac:dyDescent="0.2">
      <c r="A151" s="63" t="s">
        <v>75</v>
      </c>
      <c r="B151" s="64"/>
      <c r="C151" s="65" t="s">
        <v>76</v>
      </c>
      <c r="D151" s="73" t="str">
        <f t="shared" si="92"/>
        <v/>
      </c>
      <c r="E151" s="73">
        <f t="shared" si="93"/>
        <v>13.003974349242164</v>
      </c>
      <c r="F151" s="73">
        <f t="shared" si="93"/>
        <v>-12.90844362922261</v>
      </c>
      <c r="G151" s="73">
        <f t="shared" si="93"/>
        <v>28.055415295150652</v>
      </c>
      <c r="H151" s="73">
        <f t="shared" si="93"/>
        <v>5.9237279143012467</v>
      </c>
      <c r="I151" s="73">
        <f t="shared" si="93"/>
        <v>3.3606175947367589</v>
      </c>
      <c r="J151" s="73">
        <f t="shared" si="93"/>
        <v>-1.1882124861827603</v>
      </c>
      <c r="K151" s="73">
        <f t="shared" si="93"/>
        <v>-4.894890045381139</v>
      </c>
      <c r="L151" s="73">
        <f t="shared" si="93"/>
        <v>3.1144790856329596</v>
      </c>
      <c r="M151" s="73">
        <f t="shared" si="93"/>
        <v>-4.1037656397669764</v>
      </c>
      <c r="N151" s="73">
        <f t="shared" si="93"/>
        <v>5.7630575829347386</v>
      </c>
      <c r="O151" s="73">
        <f t="shared" si="93"/>
        <v>12.153473419675009</v>
      </c>
      <c r="P151" s="73">
        <f t="shared" si="93"/>
        <v>-3.6450234095282918</v>
      </c>
      <c r="Q151" s="73">
        <f t="shared" si="93"/>
        <v>5.2024073026985418</v>
      </c>
      <c r="R151" s="73">
        <f t="shared" si="93"/>
        <v>7.5782586194029777</v>
      </c>
      <c r="S151" s="73">
        <f t="shared" si="93"/>
        <v>-0.12405193895548283</v>
      </c>
      <c r="T151" s="73">
        <f t="shared" si="93"/>
        <v>-0.9408186340847946</v>
      </c>
      <c r="U151" s="73">
        <f t="shared" si="93"/>
        <v>0.40862469199813845</v>
      </c>
      <c r="V151" s="73">
        <f t="shared" si="94"/>
        <v>15.360624749014606</v>
      </c>
      <c r="W151" s="73">
        <f t="shared" si="95"/>
        <v>6.6997518610421913</v>
      </c>
      <c r="X151" s="73">
        <f t="shared" si="95"/>
        <v>0.97434231893471779</v>
      </c>
      <c r="Y151" s="73">
        <f t="shared" si="95"/>
        <v>2.3698160274399749</v>
      </c>
      <c r="Z151" s="121"/>
    </row>
    <row r="152" spans="1:26" x14ac:dyDescent="0.2">
      <c r="A152" s="63" t="s">
        <v>77</v>
      </c>
      <c r="B152" s="64"/>
      <c r="C152" s="65" t="s">
        <v>78</v>
      </c>
      <c r="D152" s="73" t="str">
        <f t="shared" si="92"/>
        <v/>
      </c>
      <c r="E152" s="73">
        <f t="shared" si="93"/>
        <v>71.700487325206197</v>
      </c>
      <c r="F152" s="73">
        <f t="shared" si="93"/>
        <v>-20.40843134591892</v>
      </c>
      <c r="G152" s="73">
        <f t="shared" si="93"/>
        <v>-15.580963962045081</v>
      </c>
      <c r="H152" s="73">
        <f t="shared" si="93"/>
        <v>-1.5406226597365347</v>
      </c>
      <c r="I152" s="73">
        <f t="shared" si="93"/>
        <v>21.516248705549955</v>
      </c>
      <c r="J152" s="73">
        <f t="shared" si="93"/>
        <v>-0.32420033873173937</v>
      </c>
      <c r="K152" s="73">
        <f t="shared" si="93"/>
        <v>-12.761811351728792</v>
      </c>
      <c r="L152" s="73">
        <f t="shared" si="93"/>
        <v>13.04231899200583</v>
      </c>
      <c r="M152" s="73">
        <f t="shared" si="93"/>
        <v>-5.9122451570845396</v>
      </c>
      <c r="N152" s="73">
        <f t="shared" si="93"/>
        <v>5.1619910505956712</v>
      </c>
      <c r="O152" s="73">
        <f t="shared" si="93"/>
        <v>26.199771447864983</v>
      </c>
      <c r="P152" s="73">
        <f t="shared" si="93"/>
        <v>-6.3127249022493004</v>
      </c>
      <c r="Q152" s="73">
        <f t="shared" si="93"/>
        <v>6.7071400012936433</v>
      </c>
      <c r="R152" s="73">
        <f t="shared" si="93"/>
        <v>13.357483351206678</v>
      </c>
      <c r="S152" s="73">
        <f t="shared" si="93"/>
        <v>-0.55849014927336071</v>
      </c>
      <c r="T152" s="73">
        <f t="shared" si="93"/>
        <v>8.845261710630492E-2</v>
      </c>
      <c r="U152" s="73">
        <f t="shared" si="93"/>
        <v>3.8705381170246245</v>
      </c>
      <c r="V152" s="73">
        <f t="shared" si="94"/>
        <v>13.77548113567839</v>
      </c>
      <c r="W152" s="73">
        <f t="shared" si="95"/>
        <v>3.9038210811352947</v>
      </c>
      <c r="X152" s="73">
        <f t="shared" si="95"/>
        <v>12.582447892931658</v>
      </c>
      <c r="Y152" s="73">
        <f t="shared" si="95"/>
        <v>0.50217812197483891</v>
      </c>
      <c r="Z152" s="121"/>
    </row>
    <row r="153" spans="1:26" x14ac:dyDescent="0.2">
      <c r="A153" s="63" t="s">
        <v>79</v>
      </c>
      <c r="B153" s="64"/>
      <c r="C153" s="65" t="s">
        <v>80</v>
      </c>
      <c r="D153" s="73" t="str">
        <f t="shared" si="92"/>
        <v/>
      </c>
      <c r="E153" s="73">
        <f t="shared" si="93"/>
        <v>34.69241676591097</v>
      </c>
      <c r="F153" s="73">
        <f t="shared" si="93"/>
        <v>-19.24533600676185</v>
      </c>
      <c r="G153" s="73">
        <f t="shared" si="93"/>
        <v>5.5431747265265674</v>
      </c>
      <c r="H153" s="73">
        <f t="shared" si="93"/>
        <v>6.522599575984378</v>
      </c>
      <c r="I153" s="73">
        <f t="shared" si="93"/>
        <v>8.1009233525883406</v>
      </c>
      <c r="J153" s="73">
        <f t="shared" si="93"/>
        <v>-0.62941060652126346</v>
      </c>
      <c r="K153" s="73">
        <f t="shared" si="93"/>
        <v>-7.1928310550208536</v>
      </c>
      <c r="L153" s="73">
        <f t="shared" si="93"/>
        <v>2.5773774956767692</v>
      </c>
      <c r="M153" s="73">
        <f t="shared" si="93"/>
        <v>-5.3634967847202013</v>
      </c>
      <c r="N153" s="73">
        <f t="shared" si="93"/>
        <v>9.3469377175289914</v>
      </c>
      <c r="O153" s="73">
        <f t="shared" si="93"/>
        <v>18.082264956649219</v>
      </c>
      <c r="P153" s="73">
        <f t="shared" si="93"/>
        <v>-5.1898693357501857</v>
      </c>
      <c r="Q153" s="73">
        <f t="shared" si="93"/>
        <v>6.0580252802893142</v>
      </c>
      <c r="R153" s="73">
        <f t="shared" si="93"/>
        <v>10.654729513005169</v>
      </c>
      <c r="S153" s="73">
        <f t="shared" si="93"/>
        <v>-0.2949897819485181</v>
      </c>
      <c r="T153" s="73">
        <f t="shared" si="93"/>
        <v>-0.27308093396192223</v>
      </c>
      <c r="U153" s="73">
        <f t="shared" si="93"/>
        <v>2.1534301813672885</v>
      </c>
      <c r="V153" s="73">
        <f t="shared" si="94"/>
        <v>14.501502068994565</v>
      </c>
      <c r="W153" s="73">
        <f t="shared" si="95"/>
        <v>-3.32399223970683</v>
      </c>
      <c r="X153" s="73">
        <f t="shared" si="95"/>
        <v>-4.2928113455904189</v>
      </c>
      <c r="Y153" s="73">
        <f t="shared" si="95"/>
        <v>5.038464978978463</v>
      </c>
      <c r="Z153" s="121"/>
    </row>
    <row r="154" spans="1:26" x14ac:dyDescent="0.2">
      <c r="A154" s="63" t="s">
        <v>81</v>
      </c>
      <c r="B154" s="64"/>
      <c r="C154" s="65" t="s">
        <v>82</v>
      </c>
      <c r="D154" s="73" t="str">
        <f t="shared" si="92"/>
        <v/>
      </c>
      <c r="E154" s="73">
        <f t="shared" si="93"/>
        <v>102.22234830433155</v>
      </c>
      <c r="F154" s="73">
        <f t="shared" si="93"/>
        <v>-21.161962862021888</v>
      </c>
      <c r="G154" s="73">
        <f t="shared" si="93"/>
        <v>-3.7903887165319228</v>
      </c>
      <c r="H154" s="73">
        <f t="shared" si="93"/>
        <v>-6.1000173101896422</v>
      </c>
      <c r="I154" s="73">
        <f t="shared" si="93"/>
        <v>20.959314474339365</v>
      </c>
      <c r="J154" s="73">
        <f t="shared" si="93"/>
        <v>-0.17034776467528268</v>
      </c>
      <c r="K154" s="73">
        <f t="shared" si="93"/>
        <v>-9.724240534092587</v>
      </c>
      <c r="L154" s="73">
        <f t="shared" si="93"/>
        <v>6.8062070908750716</v>
      </c>
      <c r="M154" s="73">
        <f t="shared" si="93"/>
        <v>-5.8078036824202872</v>
      </c>
      <c r="N154" s="73">
        <f t="shared" si="93"/>
        <v>13.855510618623246</v>
      </c>
      <c r="O154" s="73">
        <f t="shared" si="93"/>
        <v>20.98346209904749</v>
      </c>
      <c r="P154" s="73">
        <f t="shared" si="93"/>
        <v>-5.5045211032744952</v>
      </c>
      <c r="Q154" s="73">
        <f t="shared" si="93"/>
        <v>6.464164842008957</v>
      </c>
      <c r="R154" s="73">
        <f t="shared" si="93"/>
        <v>10.875331922398068</v>
      </c>
      <c r="S154" s="73">
        <f t="shared" si="93"/>
        <v>0.30720692295953533</v>
      </c>
      <c r="T154" s="73">
        <f t="shared" si="93"/>
        <v>-0.11120574978034092</v>
      </c>
      <c r="U154" s="73">
        <f t="shared" si="93"/>
        <v>3.2264355964958913</v>
      </c>
      <c r="V154" s="73">
        <f t="shared" si="94"/>
        <v>14.035598952634931</v>
      </c>
      <c r="W154" s="73">
        <f t="shared" si="95"/>
        <v>1.9136408243375813</v>
      </c>
      <c r="X154" s="73">
        <f t="shared" si="95"/>
        <v>15.760544867965143</v>
      </c>
      <c r="Y154" s="73">
        <f t="shared" si="95"/>
        <v>17.403058207316025</v>
      </c>
      <c r="Z154" s="121"/>
    </row>
    <row r="155" spans="1:26" x14ac:dyDescent="0.2">
      <c r="A155" s="63" t="s">
        <v>83</v>
      </c>
      <c r="B155" s="64"/>
      <c r="C155" s="65" t="s">
        <v>84</v>
      </c>
      <c r="D155" s="73" t="str">
        <f t="shared" si="92"/>
        <v/>
      </c>
      <c r="E155" s="73">
        <f t="shared" si="93"/>
        <v>74.853592460716172</v>
      </c>
      <c r="F155" s="73">
        <f t="shared" si="93"/>
        <v>-21.600720388674809</v>
      </c>
      <c r="G155" s="73">
        <f t="shared" si="93"/>
        <v>61.974759704828244</v>
      </c>
      <c r="H155" s="73">
        <f t="shared" si="93"/>
        <v>4.9924159508250687</v>
      </c>
      <c r="I155" s="73">
        <f t="shared" si="93"/>
        <v>14.049371171723068</v>
      </c>
      <c r="J155" s="73">
        <f t="shared" si="93"/>
        <v>-0.7937183598954789</v>
      </c>
      <c r="K155" s="73">
        <f t="shared" si="93"/>
        <v>-16.300177235427004</v>
      </c>
      <c r="L155" s="73">
        <f t="shared" si="93"/>
        <v>6.2718824928263084</v>
      </c>
      <c r="M155" s="73">
        <f t="shared" si="93"/>
        <v>-5.7121803561186351</v>
      </c>
      <c r="N155" s="73">
        <f t="shared" si="93"/>
        <v>13.445158113928745</v>
      </c>
      <c r="O155" s="73">
        <f t="shared" si="93"/>
        <v>18.550153800557247</v>
      </c>
      <c r="P155" s="73">
        <f t="shared" si="93"/>
        <v>-4.181860582476304</v>
      </c>
      <c r="Q155" s="73">
        <f t="shared" si="93"/>
        <v>5.3737471235625556</v>
      </c>
      <c r="R155" s="73">
        <f t="shared" si="93"/>
        <v>11.93628821057462</v>
      </c>
      <c r="S155" s="73">
        <f t="shared" si="93"/>
        <v>-9.9903997712535997E-2</v>
      </c>
      <c r="T155" s="73">
        <f t="shared" si="93"/>
        <v>-0.25860581047637554</v>
      </c>
      <c r="U155" s="73">
        <f t="shared" si="93"/>
        <v>2.7806775210422519</v>
      </c>
      <c r="V155" s="73">
        <f t="shared" si="94"/>
        <v>14.241038572532783</v>
      </c>
      <c r="W155" s="73">
        <f t="shared" si="95"/>
        <v>-8.9715977924350483</v>
      </c>
      <c r="X155" s="73">
        <f t="shared" si="95"/>
        <v>-6.0352634102167961</v>
      </c>
      <c r="Y155" s="73">
        <f t="shared" si="95"/>
        <v>31.487806051277122</v>
      </c>
      <c r="Z155" s="121"/>
    </row>
    <row r="156" spans="1:26" x14ac:dyDescent="0.2">
      <c r="A156" s="59" t="s">
        <v>85</v>
      </c>
      <c r="B156" s="59"/>
      <c r="C156" s="67" t="s">
        <v>86</v>
      </c>
      <c r="D156" s="74" t="str">
        <f t="shared" si="92"/>
        <v/>
      </c>
      <c r="E156" s="74">
        <f t="shared" si="93"/>
        <v>9.2372830785167004</v>
      </c>
      <c r="F156" s="74">
        <f t="shared" si="93"/>
        <v>-11.034327120001198</v>
      </c>
      <c r="G156" s="74">
        <f t="shared" si="93"/>
        <v>-27.586658400075891</v>
      </c>
      <c r="H156" s="74">
        <f t="shared" si="93"/>
        <v>6.6193965149732747</v>
      </c>
      <c r="I156" s="74">
        <f t="shared" si="93"/>
        <v>2.9517089642847383</v>
      </c>
      <c r="J156" s="74">
        <f t="shared" si="93"/>
        <v>-0.94460293337566004</v>
      </c>
      <c r="K156" s="74">
        <f t="shared" si="93"/>
        <v>-4.2287740345227531</v>
      </c>
      <c r="L156" s="74">
        <f t="shared" si="93"/>
        <v>0.40278961275670433</v>
      </c>
      <c r="M156" s="74">
        <f t="shared" si="93"/>
        <v>-5.1777836856529147</v>
      </c>
      <c r="N156" s="74">
        <f t="shared" si="93"/>
        <v>7.2478777919006143</v>
      </c>
      <c r="O156" s="74">
        <f t="shared" si="93"/>
        <v>14.137239231956865</v>
      </c>
      <c r="P156" s="74">
        <f t="shared" si="93"/>
        <v>-4.134272497261926</v>
      </c>
      <c r="Q156" s="74">
        <f t="shared" si="93"/>
        <v>5.4256763384933793</v>
      </c>
      <c r="R156" s="74">
        <f t="shared" si="93"/>
        <v>8.8848177312937473</v>
      </c>
      <c r="S156" s="74">
        <f t="shared" si="93"/>
        <v>-2.7248590780160065E-2</v>
      </c>
      <c r="T156" s="74">
        <f t="shared" si="93"/>
        <v>-0.78948156442487649</v>
      </c>
      <c r="U156" s="74">
        <f t="shared" si="93"/>
        <v>1.1210002671479868</v>
      </c>
      <c r="V156" s="74">
        <f t="shared" si="94"/>
        <v>14.922084011611879</v>
      </c>
      <c r="W156" s="74">
        <f t="shared" si="95"/>
        <v>1.9419808508826408</v>
      </c>
      <c r="X156" s="74">
        <f t="shared" si="95"/>
        <v>8.9178410599400451</v>
      </c>
      <c r="Y156" s="74">
        <f t="shared" si="95"/>
        <v>-0.92005740463628749</v>
      </c>
      <c r="Z156" s="32"/>
    </row>
    <row r="157" spans="1:26" x14ac:dyDescent="0.2">
      <c r="A157" s="63" t="s">
        <v>87</v>
      </c>
      <c r="B157" s="64"/>
      <c r="C157" s="65" t="s">
        <v>88</v>
      </c>
      <c r="D157" s="73" t="str">
        <f t="shared" si="92"/>
        <v/>
      </c>
      <c r="E157" s="73">
        <f t="shared" si="93"/>
        <v>2.941763368113115</v>
      </c>
      <c r="F157" s="73">
        <f t="shared" si="93"/>
        <v>-7.0551893543695288</v>
      </c>
      <c r="G157" s="73">
        <f t="shared" si="93"/>
        <v>-36.793202210352838</v>
      </c>
      <c r="H157" s="73">
        <f t="shared" si="93"/>
        <v>5.3732929245874805</v>
      </c>
      <c r="I157" s="73">
        <f t="shared" si="93"/>
        <v>2.3224640816254194</v>
      </c>
      <c r="J157" s="73">
        <f t="shared" si="93"/>
        <v>-0.92105445775134687</v>
      </c>
      <c r="K157" s="73">
        <f t="shared" si="93"/>
        <v>-5.5984782549295398</v>
      </c>
      <c r="L157" s="73">
        <f t="shared" si="93"/>
        <v>-1.3061161256360476</v>
      </c>
      <c r="M157" s="73">
        <f t="shared" si="93"/>
        <v>-3.6690074191559785</v>
      </c>
      <c r="N157" s="73">
        <f t="shared" si="93"/>
        <v>6.486889161628695</v>
      </c>
      <c r="O157" s="73">
        <f t="shared" si="93"/>
        <v>13.954378895568254</v>
      </c>
      <c r="P157" s="73">
        <f t="shared" si="93"/>
        <v>-4.9717904011638003</v>
      </c>
      <c r="Q157" s="73">
        <f t="shared" si="93"/>
        <v>5.2033826551465934</v>
      </c>
      <c r="R157" s="73">
        <f t="shared" si="93"/>
        <v>9.5146013046985658</v>
      </c>
      <c r="S157" s="73">
        <f t="shared" si="93"/>
        <v>0.55597712061674631</v>
      </c>
      <c r="T157" s="73">
        <f t="shared" si="93"/>
        <v>-0.83175134274252605</v>
      </c>
      <c r="U157" s="73">
        <f t="shared" si="93"/>
        <v>0.93365016780952992</v>
      </c>
      <c r="V157" s="73">
        <f t="shared" si="94"/>
        <v>14.943256766766154</v>
      </c>
      <c r="W157" s="73">
        <f t="shared" si="95"/>
        <v>4.4411571067454636</v>
      </c>
      <c r="X157" s="73">
        <f t="shared" si="95"/>
        <v>11.184085501660945</v>
      </c>
      <c r="Y157" s="73">
        <f t="shared" si="95"/>
        <v>-8.2397901527967115</v>
      </c>
      <c r="Z157" s="121"/>
    </row>
    <row r="158" spans="1:26" x14ac:dyDescent="0.2">
      <c r="A158" s="63" t="s">
        <v>89</v>
      </c>
      <c r="B158" s="64"/>
      <c r="C158" s="65" t="s">
        <v>90</v>
      </c>
      <c r="D158" s="73" t="str">
        <f t="shared" si="92"/>
        <v/>
      </c>
      <c r="E158" s="73">
        <f t="shared" si="93"/>
        <v>21.868874076775402</v>
      </c>
      <c r="F158" s="73">
        <f t="shared" si="93"/>
        <v>-12.196615884066087</v>
      </c>
      <c r="G158" s="73">
        <f t="shared" si="93"/>
        <v>-9.432637371536245</v>
      </c>
      <c r="H158" s="73">
        <f t="shared" si="93"/>
        <v>2.4361360208414951</v>
      </c>
      <c r="I158" s="73">
        <f t="shared" si="93"/>
        <v>4.8087931026509656</v>
      </c>
      <c r="J158" s="73">
        <f t="shared" si="93"/>
        <v>0.36337967563571105</v>
      </c>
      <c r="K158" s="73">
        <f t="shared" si="93"/>
        <v>-6.9293565756639586</v>
      </c>
      <c r="L158" s="73">
        <f t="shared" si="93"/>
        <v>1.4689900763072528</v>
      </c>
      <c r="M158" s="73">
        <f t="shared" si="93"/>
        <v>-4.7356674621412136</v>
      </c>
      <c r="N158" s="73">
        <f t="shared" si="93"/>
        <v>8.3120439124975363</v>
      </c>
      <c r="O158" s="73">
        <f t="shared" si="93"/>
        <v>14.531529020587918</v>
      </c>
      <c r="P158" s="73">
        <f t="shared" si="93"/>
        <v>-4.1825894685379561</v>
      </c>
      <c r="Q158" s="73">
        <f t="shared" si="93"/>
        <v>5.5206819903982796</v>
      </c>
      <c r="R158" s="73">
        <f t="shared" si="93"/>
        <v>8.6875329383062407</v>
      </c>
      <c r="S158" s="73">
        <f t="shared" si="93"/>
        <v>-0.26490503515067543</v>
      </c>
      <c r="T158" s="73">
        <f t="shared" si="93"/>
        <v>-0.63049747455768967</v>
      </c>
      <c r="U158" s="73">
        <f t="shared" si="93"/>
        <v>1.5359716604110618</v>
      </c>
      <c r="V158" s="73">
        <f t="shared" si="94"/>
        <v>14.812764424838587</v>
      </c>
      <c r="W158" s="73">
        <f t="shared" si="95"/>
        <v>3.9764974520341889</v>
      </c>
      <c r="X158" s="73">
        <f t="shared" si="95"/>
        <v>0.390725412575188</v>
      </c>
      <c r="Y158" s="73">
        <f t="shared" si="95"/>
        <v>0.75574811678400522</v>
      </c>
      <c r="Z158" s="121"/>
    </row>
    <row r="159" spans="1:26" x14ac:dyDescent="0.2">
      <c r="A159" s="63" t="s">
        <v>91</v>
      </c>
      <c r="B159" s="64"/>
      <c r="C159" s="65" t="s">
        <v>92</v>
      </c>
      <c r="D159" s="73" t="str">
        <f t="shared" si="92"/>
        <v/>
      </c>
      <c r="E159" s="73">
        <f t="shared" si="93"/>
        <v>-204.90251001915399</v>
      </c>
      <c r="F159" s="73">
        <f t="shared" si="93"/>
        <v>-70.218498075784581</v>
      </c>
      <c r="G159" s="73">
        <f t="shared" si="93"/>
        <v>-199.57738360881567</v>
      </c>
      <c r="H159" s="73">
        <f t="shared" ref="E159:V171" si="96">IFERROR((H124/G124-1)*100,"")</f>
        <v>-109.81662831929641</v>
      </c>
      <c r="I159" s="73">
        <f t="shared" si="96"/>
        <v>591.21528066535961</v>
      </c>
      <c r="J159" s="73">
        <f t="shared" si="96"/>
        <v>8.4435743848824565</v>
      </c>
      <c r="K159" s="73">
        <f t="shared" si="96"/>
        <v>-73.120344937774973</v>
      </c>
      <c r="L159" s="73">
        <f t="shared" si="96"/>
        <v>-316.69861990129385</v>
      </c>
      <c r="M159" s="73">
        <f t="shared" si="96"/>
        <v>-30.018724913540463</v>
      </c>
      <c r="N159" s="73">
        <f t="shared" si="96"/>
        <v>-214.98369454227858</v>
      </c>
      <c r="O159" s="73">
        <f t="shared" si="96"/>
        <v>453.96012415200778</v>
      </c>
      <c r="P159" s="73">
        <f t="shared" si="96"/>
        <v>-22.009849845844087</v>
      </c>
      <c r="Q159" s="73">
        <f t="shared" si="96"/>
        <v>29.677799236992985</v>
      </c>
      <c r="R159" s="73">
        <f t="shared" si="96"/>
        <v>37.215935344982</v>
      </c>
      <c r="S159" s="73">
        <f t="shared" si="96"/>
        <v>-3.6680330343872192</v>
      </c>
      <c r="T159" s="73">
        <f t="shared" si="96"/>
        <v>6.5232634494661212</v>
      </c>
      <c r="U159" s="73">
        <f t="shared" si="96"/>
        <v>16.075805554087431</v>
      </c>
      <c r="V159" s="73">
        <f t="shared" si="96"/>
        <v>9.174821231508945</v>
      </c>
      <c r="W159" s="73">
        <f t="shared" si="95"/>
        <v>-2.6025719534598868</v>
      </c>
      <c r="X159" s="73">
        <f t="shared" si="95"/>
        <v>-15.691263782866848</v>
      </c>
      <c r="Y159" s="73">
        <f t="shared" si="95"/>
        <v>-2.516411378555794</v>
      </c>
      <c r="Z159" s="121"/>
    </row>
    <row r="160" spans="1:26" x14ac:dyDescent="0.2">
      <c r="A160" s="63" t="s">
        <v>93</v>
      </c>
      <c r="B160" s="64"/>
      <c r="C160" s="65" t="s">
        <v>94</v>
      </c>
      <c r="D160" s="73" t="str">
        <f t="shared" si="92"/>
        <v/>
      </c>
      <c r="E160" s="73">
        <f t="shared" si="96"/>
        <v>20.045093241257959</v>
      </c>
      <c r="F160" s="73">
        <f t="shared" si="96"/>
        <v>-13.806233423841064</v>
      </c>
      <c r="G160" s="73">
        <f t="shared" si="96"/>
        <v>-21.278912257634918</v>
      </c>
      <c r="H160" s="73">
        <f t="shared" si="96"/>
        <v>5.2843161573018937</v>
      </c>
      <c r="I160" s="73">
        <f t="shared" si="96"/>
        <v>4.3143435455710089</v>
      </c>
      <c r="J160" s="73">
        <f t="shared" si="96"/>
        <v>-0.66120299100387303</v>
      </c>
      <c r="K160" s="73">
        <f t="shared" si="96"/>
        <v>-5.5283532310147487</v>
      </c>
      <c r="L160" s="73">
        <f t="shared" si="96"/>
        <v>2.8543319121745014</v>
      </c>
      <c r="M160" s="73">
        <f t="shared" si="96"/>
        <v>-4.5700640146300042</v>
      </c>
      <c r="N160" s="73">
        <f t="shared" si="96"/>
        <v>6.1272575475761037</v>
      </c>
      <c r="O160" s="73">
        <f t="shared" si="96"/>
        <v>14.487410087964037</v>
      </c>
      <c r="P160" s="73">
        <f t="shared" si="96"/>
        <v>-4.4795129097129127</v>
      </c>
      <c r="Q160" s="73">
        <f t="shared" si="96"/>
        <v>5.412717014124091</v>
      </c>
      <c r="R160" s="73">
        <f t="shared" si="96"/>
        <v>9.0901644774455939</v>
      </c>
      <c r="S160" s="73">
        <f t="shared" si="96"/>
        <v>-0.19030399996149416</v>
      </c>
      <c r="T160" s="73">
        <f t="shared" si="96"/>
        <v>-0.65187172565713825</v>
      </c>
      <c r="U160" s="73">
        <f t="shared" si="96"/>
        <v>1.3209887783016905</v>
      </c>
      <c r="V160" s="73">
        <f t="shared" si="96"/>
        <v>14.888099424461032</v>
      </c>
      <c r="W160" s="73">
        <f t="shared" si="95"/>
        <v>-8.4451243429826572</v>
      </c>
      <c r="X160" s="73">
        <f t="shared" si="95"/>
        <v>-0.53499777084263789</v>
      </c>
      <c r="Y160" s="73">
        <f t="shared" si="95"/>
        <v>3.2293285180363673</v>
      </c>
      <c r="Z160" s="121"/>
    </row>
    <row r="161" spans="1:26" x14ac:dyDescent="0.2">
      <c r="A161" s="63" t="s">
        <v>95</v>
      </c>
      <c r="B161" s="64"/>
      <c r="C161" s="65" t="s">
        <v>96</v>
      </c>
      <c r="D161" s="73" t="str">
        <f t="shared" si="92"/>
        <v/>
      </c>
      <c r="E161" s="73">
        <f t="shared" si="96"/>
        <v>32.829231397081003</v>
      </c>
      <c r="F161" s="73">
        <f t="shared" si="96"/>
        <v>-17.854654504211677</v>
      </c>
      <c r="G161" s="73">
        <f t="shared" si="96"/>
        <v>-18.335372967218088</v>
      </c>
      <c r="H161" s="73">
        <f t="shared" si="96"/>
        <v>5.1956603306678506</v>
      </c>
      <c r="I161" s="73">
        <f t="shared" si="96"/>
        <v>5.4004480923374842</v>
      </c>
      <c r="J161" s="73">
        <f t="shared" si="96"/>
        <v>-0.64895980452466251</v>
      </c>
      <c r="K161" s="73">
        <f t="shared" si="96"/>
        <v>-23.930063033577774</v>
      </c>
      <c r="L161" s="73">
        <f t="shared" si="96"/>
        <v>-29.065607229230718</v>
      </c>
      <c r="M161" s="73">
        <f t="shared" si="96"/>
        <v>-22.004807095686719</v>
      </c>
      <c r="N161" s="73">
        <f t="shared" si="96"/>
        <v>69.802474214666745</v>
      </c>
      <c r="O161" s="73">
        <f t="shared" si="96"/>
        <v>56.481948136595108</v>
      </c>
      <c r="P161" s="73">
        <f t="shared" si="96"/>
        <v>-9.8651584161221333</v>
      </c>
      <c r="Q161" s="73">
        <f t="shared" si="96"/>
        <v>11.52077443867514</v>
      </c>
      <c r="R161" s="73">
        <f t="shared" si="96"/>
        <v>28.369931390657509</v>
      </c>
      <c r="S161" s="73">
        <f t="shared" si="96"/>
        <v>-7.1904579640717277</v>
      </c>
      <c r="T161" s="73">
        <f t="shared" si="96"/>
        <v>2.7115937291320336</v>
      </c>
      <c r="U161" s="73">
        <f t="shared" si="96"/>
        <v>9.4340046777223741</v>
      </c>
      <c r="V161" s="73">
        <f t="shared" si="96"/>
        <v>11.462033827608131</v>
      </c>
      <c r="W161" s="73">
        <f t="shared" si="95"/>
        <v>0.15269294836202096</v>
      </c>
      <c r="X161" s="73">
        <f t="shared" si="95"/>
        <v>6.155734829884274</v>
      </c>
      <c r="Y161" s="73">
        <f t="shared" si="95"/>
        <v>0.89281626299162475</v>
      </c>
      <c r="Z161" s="121"/>
    </row>
    <row r="162" spans="1:26" x14ac:dyDescent="0.2">
      <c r="A162" s="63" t="s">
        <v>97</v>
      </c>
      <c r="B162" s="64"/>
      <c r="C162" s="65" t="s">
        <v>98</v>
      </c>
      <c r="D162" s="73" t="str">
        <f t="shared" si="92"/>
        <v/>
      </c>
      <c r="E162" s="73">
        <f t="shared" si="96"/>
        <v>8.0655333175371666</v>
      </c>
      <c r="F162" s="73">
        <f t="shared" si="96"/>
        <v>-9.7188716847034229</v>
      </c>
      <c r="G162" s="73">
        <f t="shared" si="96"/>
        <v>-20.125571344875247</v>
      </c>
      <c r="H162" s="73">
        <f t="shared" si="96"/>
        <v>4.061176117120624</v>
      </c>
      <c r="I162" s="73">
        <f t="shared" si="96"/>
        <v>1.7243817711123377</v>
      </c>
      <c r="J162" s="73">
        <f t="shared" si="96"/>
        <v>-1.1705023190907049</v>
      </c>
      <c r="K162" s="73">
        <f t="shared" si="96"/>
        <v>-4.207417181518025</v>
      </c>
      <c r="L162" s="73">
        <f t="shared" si="96"/>
        <v>2.5515669011416442</v>
      </c>
      <c r="M162" s="73">
        <f t="shared" si="96"/>
        <v>-3.8115891156594306</v>
      </c>
      <c r="N162" s="73">
        <f t="shared" si="96"/>
        <v>4.7131344987250801</v>
      </c>
      <c r="O162" s="73">
        <f t="shared" si="96"/>
        <v>10.890109475813304</v>
      </c>
      <c r="P162" s="73">
        <f t="shared" si="96"/>
        <v>-3.3658587003937313</v>
      </c>
      <c r="Q162" s="73">
        <f t="shared" si="96"/>
        <v>5.0564417555258201</v>
      </c>
      <c r="R162" s="73">
        <f t="shared" si="96"/>
        <v>6.9140347444185624</v>
      </c>
      <c r="S162" s="73">
        <f t="shared" si="96"/>
        <v>-0.10128812769675255</v>
      </c>
      <c r="T162" s="73">
        <f t="shared" si="96"/>
        <v>-1.0494349320819052</v>
      </c>
      <c r="U162" s="73">
        <f t="shared" si="96"/>
        <v>-7.2340386184011063E-2</v>
      </c>
      <c r="V162" s="73">
        <f t="shared" si="96"/>
        <v>15.589930287358488</v>
      </c>
      <c r="W162" s="73">
        <f t="shared" si="95"/>
        <v>0.98075729360644903</v>
      </c>
      <c r="X162" s="73">
        <f t="shared" si="95"/>
        <v>-0.49451212157762825</v>
      </c>
      <c r="Y162" s="73">
        <f t="shared" si="95"/>
        <v>0.29474180617778956</v>
      </c>
      <c r="Z162" s="121"/>
    </row>
    <row r="163" spans="1:26" x14ac:dyDescent="0.2">
      <c r="A163" s="63" t="s">
        <v>99</v>
      </c>
      <c r="B163" s="64"/>
      <c r="C163" s="65" t="s">
        <v>100</v>
      </c>
      <c r="D163" s="73" t="str">
        <f t="shared" si="92"/>
        <v/>
      </c>
      <c r="E163" s="73">
        <f t="shared" si="96"/>
        <v>6.3545915751904936</v>
      </c>
      <c r="F163" s="73">
        <f t="shared" si="96"/>
        <v>-9.4027375283538213</v>
      </c>
      <c r="G163" s="73">
        <f t="shared" si="96"/>
        <v>-19.991502224697278</v>
      </c>
      <c r="H163" s="73">
        <f t="shared" si="96"/>
        <v>4.522168679791938</v>
      </c>
      <c r="I163" s="73">
        <f t="shared" si="96"/>
        <v>1.0268103047964772</v>
      </c>
      <c r="J163" s="73">
        <f t="shared" si="96"/>
        <v>-1.1580278899374963</v>
      </c>
      <c r="K163" s="73">
        <f t="shared" si="96"/>
        <v>-3.9655611643076072</v>
      </c>
      <c r="L163" s="73">
        <f t="shared" si="96"/>
        <v>2.3188232368477779</v>
      </c>
      <c r="M163" s="73">
        <f t="shared" si="96"/>
        <v>-3.70834646620537</v>
      </c>
      <c r="N163" s="73">
        <f t="shared" si="96"/>
        <v>4.0772475269740482</v>
      </c>
      <c r="O163" s="73">
        <f t="shared" si="96"/>
        <v>10.589647194434626</v>
      </c>
      <c r="P163" s="73">
        <f t="shared" si="96"/>
        <v>-3.3510879939708804</v>
      </c>
      <c r="Q163" s="73">
        <f t="shared" si="96"/>
        <v>5.0015370412556548</v>
      </c>
      <c r="R163" s="73">
        <f t="shared" si="96"/>
        <v>6.7848908269193986</v>
      </c>
      <c r="S163" s="73">
        <f t="shared" si="96"/>
        <v>-8.2093057062737618E-2</v>
      </c>
      <c r="T163" s="73">
        <f t="shared" si="96"/>
        <v>-1.0722176119823623</v>
      </c>
      <c r="U163" s="73">
        <f t="shared" si="96"/>
        <v>-0.19057004855085324</v>
      </c>
      <c r="V163" s="73">
        <f t="shared" si="96"/>
        <v>15.64319754963115</v>
      </c>
      <c r="W163" s="73">
        <f t="shared" si="95"/>
        <v>1.9781407139591867</v>
      </c>
      <c r="X163" s="73">
        <f t="shared" si="95"/>
        <v>1.3375244571318445</v>
      </c>
      <c r="Y163" s="73">
        <f t="shared" si="95"/>
        <v>1.5036714156159592</v>
      </c>
      <c r="Z163" s="121"/>
    </row>
    <row r="164" spans="1:26" x14ac:dyDescent="0.2">
      <c r="A164" s="63" t="s">
        <v>101</v>
      </c>
      <c r="B164" s="64"/>
      <c r="C164" s="65" t="s">
        <v>102</v>
      </c>
      <c r="D164" s="73" t="str">
        <f t="shared" si="92"/>
        <v/>
      </c>
      <c r="E164" s="73">
        <f t="shared" si="96"/>
        <v>10.034139050083191</v>
      </c>
      <c r="F164" s="73">
        <f t="shared" si="96"/>
        <v>-10.708193380942365</v>
      </c>
      <c r="G164" s="73">
        <f t="shared" si="96"/>
        <v>-20.35890687750852</v>
      </c>
      <c r="H164" s="73">
        <f t="shared" si="96"/>
        <v>4.7175605725141345</v>
      </c>
      <c r="I164" s="73">
        <f t="shared" si="96"/>
        <v>1.9231126728006309</v>
      </c>
      <c r="J164" s="73">
        <f t="shared" si="96"/>
        <v>-1.0222864958861266</v>
      </c>
      <c r="K164" s="73">
        <f t="shared" si="96"/>
        <v>-4.4229357929154727</v>
      </c>
      <c r="L164" s="73">
        <f t="shared" si="96"/>
        <v>2.4618834428372871</v>
      </c>
      <c r="M164" s="73">
        <f t="shared" si="96"/>
        <v>-3.971495937846381</v>
      </c>
      <c r="N164" s="73">
        <f t="shared" si="96"/>
        <v>4.7328964490697789</v>
      </c>
      <c r="O164" s="73">
        <f t="shared" si="96"/>
        <v>11.703305939080732</v>
      </c>
      <c r="P164" s="73">
        <f t="shared" si="96"/>
        <v>-3.6689279453880785</v>
      </c>
      <c r="Q164" s="73">
        <f t="shared" si="96"/>
        <v>5.1119087227781579</v>
      </c>
      <c r="R164" s="73">
        <f t="shared" si="96"/>
        <v>7.4602830596114833</v>
      </c>
      <c r="S164" s="73">
        <f t="shared" si="96"/>
        <v>-0.11318234919591719</v>
      </c>
      <c r="T164" s="73">
        <f t="shared" si="96"/>
        <v>-0.95186355049122762</v>
      </c>
      <c r="U164" s="73">
        <f t="shared" si="96"/>
        <v>0.26720856813364779</v>
      </c>
      <c r="V164" s="73">
        <f t="shared" si="96"/>
        <v>15.412089778543425</v>
      </c>
      <c r="W164" s="73">
        <f t="shared" si="95"/>
        <v>1.9579050416054899</v>
      </c>
      <c r="X164" s="73">
        <f t="shared" si="95"/>
        <v>1.3924703455389542</v>
      </c>
      <c r="Y164" s="73">
        <f t="shared" si="95"/>
        <v>1.6918528252299669</v>
      </c>
      <c r="Z164" s="121"/>
    </row>
    <row r="165" spans="1:26" x14ac:dyDescent="0.2">
      <c r="A165" s="63" t="s">
        <v>103</v>
      </c>
      <c r="B165" s="64"/>
      <c r="C165" s="65" t="s">
        <v>104</v>
      </c>
      <c r="D165" s="73" t="str">
        <f t="shared" si="92"/>
        <v/>
      </c>
      <c r="E165" s="73">
        <f t="shared" si="96"/>
        <v>15.339850623045725</v>
      </c>
      <c r="F165" s="73">
        <f t="shared" si="96"/>
        <v>-18.789499872149097</v>
      </c>
      <c r="G165" s="73">
        <f t="shared" si="96"/>
        <v>-16.247340590070202</v>
      </c>
      <c r="H165" s="73">
        <f t="shared" si="96"/>
        <v>10.594952455883133</v>
      </c>
      <c r="I165" s="73">
        <f t="shared" si="96"/>
        <v>4.2832068379836441</v>
      </c>
      <c r="J165" s="73">
        <f t="shared" si="96"/>
        <v>-2.5794357157225556</v>
      </c>
      <c r="K165" s="73">
        <f t="shared" si="96"/>
        <v>-1.7831947024552708</v>
      </c>
      <c r="L165" s="73">
        <f t="shared" si="96"/>
        <v>1.8737501047243033</v>
      </c>
      <c r="M165" s="73">
        <f t="shared" si="96"/>
        <v>-5.177700311803191</v>
      </c>
      <c r="N165" s="73">
        <f t="shared" si="96"/>
        <v>6.2263747809826464</v>
      </c>
      <c r="O165" s="73">
        <f t="shared" si="96"/>
        <v>13.187761431774137</v>
      </c>
      <c r="P165" s="73">
        <f t="shared" si="96"/>
        <v>-4.2784090199732177</v>
      </c>
      <c r="Q165" s="73">
        <f t="shared" si="96"/>
        <v>5.7459027579050748</v>
      </c>
      <c r="R165" s="73">
        <f t="shared" si="96"/>
        <v>7.5854269190499979</v>
      </c>
      <c r="S165" s="73">
        <f t="shared" si="96"/>
        <v>-0.53406971474990739</v>
      </c>
      <c r="T165" s="73">
        <f t="shared" si="96"/>
        <v>-0.69206823464730283</v>
      </c>
      <c r="U165" s="73">
        <f t="shared" si="96"/>
        <v>0.67566631878479555</v>
      </c>
      <c r="V165" s="73">
        <f t="shared" si="96"/>
        <v>15.128757420428984</v>
      </c>
      <c r="W165" s="73">
        <f t="shared" si="95"/>
        <v>1.4931018335074375</v>
      </c>
      <c r="X165" s="73">
        <f t="shared" si="95"/>
        <v>24.481232700410803</v>
      </c>
      <c r="Y165" s="73">
        <f t="shared" si="95"/>
        <v>12.735177273067965</v>
      </c>
      <c r="Z165" s="121"/>
    </row>
    <row r="166" spans="1:26" x14ac:dyDescent="0.2">
      <c r="A166" s="63" t="s">
        <v>105</v>
      </c>
      <c r="B166" s="64"/>
      <c r="C166" s="65" t="s">
        <v>106</v>
      </c>
      <c r="D166" s="73" t="str">
        <f t="shared" si="92"/>
        <v/>
      </c>
      <c r="E166" s="73">
        <f t="shared" si="96"/>
        <v>14.141547580506009</v>
      </c>
      <c r="F166" s="73">
        <f t="shared" si="96"/>
        <v>-12.961274829912828</v>
      </c>
      <c r="G166" s="73">
        <f t="shared" si="96"/>
        <v>-1.5371549248383021</v>
      </c>
      <c r="H166" s="73">
        <f t="shared" si="96"/>
        <v>5.5527485041985347</v>
      </c>
      <c r="I166" s="73">
        <f t="shared" si="96"/>
        <v>3.614589418003411</v>
      </c>
      <c r="J166" s="73">
        <f t="shared" si="96"/>
        <v>-1.0485716425282621</v>
      </c>
      <c r="K166" s="73">
        <f t="shared" si="96"/>
        <v>-4.9669002926290844</v>
      </c>
      <c r="L166" s="73">
        <f t="shared" si="96"/>
        <v>3.0202831134053865</v>
      </c>
      <c r="M166" s="73">
        <f t="shared" si="96"/>
        <v>-4.1792000310467152</v>
      </c>
      <c r="N166" s="73">
        <f t="shared" si="96"/>
        <v>6.1488597131599709</v>
      </c>
      <c r="O166" s="73">
        <f t="shared" si="96"/>
        <v>12.328358035516684</v>
      </c>
      <c r="P166" s="73">
        <f t="shared" si="96"/>
        <v>-3.6816199365820146</v>
      </c>
      <c r="Q166" s="73">
        <f t="shared" si="96"/>
        <v>5.2369021763047252</v>
      </c>
      <c r="R166" s="73">
        <f t="shared" si="96"/>
        <v>7.6982810197381735</v>
      </c>
      <c r="S166" s="73">
        <f t="shared" si="96"/>
        <v>-0.1559368551767526</v>
      </c>
      <c r="T166" s="73">
        <f t="shared" si="96"/>
        <v>-0.90739910251312894</v>
      </c>
      <c r="U166" s="73">
        <f t="shared" si="96"/>
        <v>0.49450710419607358</v>
      </c>
      <c r="V166" s="73">
        <f t="shared" si="96"/>
        <v>15.312997845459941</v>
      </c>
      <c r="W166" s="73">
        <f t="shared" si="95"/>
        <v>0.23510114816840399</v>
      </c>
      <c r="X166" s="73">
        <f t="shared" si="95"/>
        <v>8.1762582715058976</v>
      </c>
      <c r="Y166" s="73">
        <f t="shared" si="95"/>
        <v>-9.1955969517358191</v>
      </c>
      <c r="Z166" s="121"/>
    </row>
    <row r="167" spans="1:26" ht="14.45" customHeight="1" x14ac:dyDescent="0.2">
      <c r="A167" s="63" t="s">
        <v>107</v>
      </c>
      <c r="B167" s="64"/>
      <c r="C167" s="65" t="s">
        <v>108</v>
      </c>
      <c r="D167" s="73" t="str">
        <f t="shared" si="92"/>
        <v/>
      </c>
      <c r="E167" s="73">
        <f t="shared" si="96"/>
        <v>11.128906745089351</v>
      </c>
      <c r="F167" s="73">
        <f t="shared" si="96"/>
        <v>-11.68770703387969</v>
      </c>
      <c r="G167" s="73">
        <f t="shared" si="96"/>
        <v>-14.982455488383039</v>
      </c>
      <c r="H167" s="73">
        <f t="shared" si="96"/>
        <v>5.167397652724004</v>
      </c>
      <c r="I167" s="73">
        <f t="shared" si="96"/>
        <v>2.6712441901791895</v>
      </c>
      <c r="J167" s="73">
        <f t="shared" si="96"/>
        <v>-1.1026578042231616</v>
      </c>
      <c r="K167" s="73">
        <f t="shared" si="96"/>
        <v>-4.5989759804685892</v>
      </c>
      <c r="L167" s="73">
        <f t="shared" si="96"/>
        <v>2.7876307879265649</v>
      </c>
      <c r="M167" s="73">
        <f t="shared" si="96"/>
        <v>-4.005582270024699</v>
      </c>
      <c r="N167" s="73">
        <f t="shared" si="96"/>
        <v>5.4536166154305787</v>
      </c>
      <c r="O167" s="73">
        <f t="shared" si="96"/>
        <v>11.622791535056543</v>
      </c>
      <c r="P167" s="73">
        <f t="shared" si="96"/>
        <v>-3.5314481135790388</v>
      </c>
      <c r="Q167" s="73">
        <f t="shared" si="96"/>
        <v>5.151071484141645</v>
      </c>
      <c r="R167" s="73">
        <f t="shared" si="96"/>
        <v>7.3201995942751452</v>
      </c>
      <c r="S167" s="73">
        <f t="shared" si="96"/>
        <v>-0.12905091302225502</v>
      </c>
      <c r="T167" s="73">
        <f t="shared" si="96"/>
        <v>-0.97672660583237869</v>
      </c>
      <c r="U167" s="73">
        <f t="shared" si="96"/>
        <v>0.22311407220629853</v>
      </c>
      <c r="V167" s="73">
        <f t="shared" si="96"/>
        <v>15.444889710991049</v>
      </c>
      <c r="W167" s="73">
        <f t="shared" si="95"/>
        <v>0.93986765128992733</v>
      </c>
      <c r="X167" s="73">
        <f t="shared" si="95"/>
        <v>2.3030410812733493</v>
      </c>
      <c r="Y167" s="73">
        <f t="shared" si="95"/>
        <v>1.9185942262865296</v>
      </c>
      <c r="Z167" s="121"/>
    </row>
    <row r="168" spans="1:26" x14ac:dyDescent="0.2">
      <c r="A168" s="63" t="s">
        <v>109</v>
      </c>
      <c r="B168" s="64"/>
      <c r="C168" s="65" t="s">
        <v>110</v>
      </c>
      <c r="D168" s="73" t="str">
        <f t="shared" si="92"/>
        <v/>
      </c>
      <c r="E168" s="73">
        <f t="shared" si="96"/>
        <v>8.8638851500862703</v>
      </c>
      <c r="F168" s="73">
        <f t="shared" si="96"/>
        <v>-10.415571430273008</v>
      </c>
      <c r="G168" s="73">
        <f t="shared" si="96"/>
        <v>-20.407889447326831</v>
      </c>
      <c r="H168" s="73">
        <f t="shared" si="96"/>
        <v>4.716004958693687</v>
      </c>
      <c r="I168" s="73">
        <f t="shared" si="96"/>
        <v>1.7189064488537298</v>
      </c>
      <c r="J168" s="73">
        <f t="shared" si="96"/>
        <v>-1.087031760652124</v>
      </c>
      <c r="K168" s="73">
        <f t="shared" si="96"/>
        <v>-4.2810125214193473</v>
      </c>
      <c r="L168" s="73">
        <f t="shared" si="96"/>
        <v>2.469367261014388</v>
      </c>
      <c r="M168" s="73">
        <f t="shared" si="96"/>
        <v>-3.8890795135484435</v>
      </c>
      <c r="N168" s="73">
        <f t="shared" si="96"/>
        <v>4.6261433034215038</v>
      </c>
      <c r="O168" s="73">
        <f t="shared" si="96"/>
        <v>11.277614565523386</v>
      </c>
      <c r="P168" s="73">
        <f t="shared" si="96"/>
        <v>-3.5239133179516324</v>
      </c>
      <c r="Q168" s="73">
        <f t="shared" si="96"/>
        <v>5.0769327642139039</v>
      </c>
      <c r="R168" s="73">
        <f t="shared" si="96"/>
        <v>7.180510549681518</v>
      </c>
      <c r="S168" s="73">
        <f t="shared" si="96"/>
        <v>-0.10379160062862214</v>
      </c>
      <c r="T168" s="73">
        <f t="shared" si="96"/>
        <v>-1.001529674643431</v>
      </c>
      <c r="U168" s="73">
        <f t="shared" si="96"/>
        <v>9.1716619109849518E-2</v>
      </c>
      <c r="V168" s="73">
        <f t="shared" si="96"/>
        <v>15.502606004062237</v>
      </c>
      <c r="W168" s="73">
        <f t="shared" si="95"/>
        <v>1.5267175572519109</v>
      </c>
      <c r="X168" s="73">
        <f t="shared" si="95"/>
        <v>0.99261311172669231</v>
      </c>
      <c r="Y168" s="73">
        <f t="shared" si="95"/>
        <v>1.2888970723623494</v>
      </c>
      <c r="Z168" s="121"/>
    </row>
    <row r="169" spans="1:26" x14ac:dyDescent="0.2">
      <c r="A169" s="12" t="s">
        <v>111</v>
      </c>
      <c r="B169" s="12"/>
      <c r="C169" s="9" t="s">
        <v>112</v>
      </c>
      <c r="D169" s="19" t="str">
        <f t="shared" si="92"/>
        <v/>
      </c>
      <c r="E169" s="19">
        <f t="shared" si="96"/>
        <v>18.129218703163108</v>
      </c>
      <c r="F169" s="19">
        <f t="shared" si="96"/>
        <v>-11.803677640055909</v>
      </c>
      <c r="G169" s="19">
        <f t="shared" si="96"/>
        <v>-20.875553407535886</v>
      </c>
      <c r="H169" s="19">
        <f t="shared" si="96"/>
        <v>5.2973573952214803</v>
      </c>
      <c r="I169" s="19">
        <f t="shared" si="96"/>
        <v>3.6925897641363559</v>
      </c>
      <c r="J169" s="19">
        <f t="shared" si="96"/>
        <v>-0.77560945322079355</v>
      </c>
      <c r="K169" s="19">
        <f t="shared" si="96"/>
        <v>-5.3654751083419328</v>
      </c>
      <c r="L169" s="19">
        <f t="shared" si="96"/>
        <v>2.672739775804911</v>
      </c>
      <c r="M169" s="19">
        <f t="shared" si="96"/>
        <v>-4.7479194846367312</v>
      </c>
      <c r="N169" s="19">
        <f t="shared" si="96"/>
        <v>6.4472465897549736</v>
      </c>
      <c r="O169" s="19">
        <f t="shared" si="96"/>
        <v>14.077567623644626</v>
      </c>
      <c r="P169" s="19">
        <f t="shared" si="96"/>
        <v>-4.0873323020779289</v>
      </c>
      <c r="Q169" s="19">
        <f t="shared" si="96"/>
        <v>5.341064876224233</v>
      </c>
      <c r="R169" s="19">
        <f t="shared" si="96"/>
        <v>8.7506734571771272</v>
      </c>
      <c r="S169" s="19">
        <f t="shared" si="96"/>
        <v>-0.11981804689595865</v>
      </c>
      <c r="T169" s="19">
        <f t="shared" si="96"/>
        <v>-0.7625819123780242</v>
      </c>
      <c r="U169" s="19">
        <f t="shared" si="96"/>
        <v>1.1841694575166928</v>
      </c>
      <c r="V169" s="19">
        <f t="shared" si="96"/>
        <v>14.922285081881913</v>
      </c>
      <c r="W169" s="19">
        <f t="shared" si="95"/>
        <v>2.9026665516820982</v>
      </c>
      <c r="X169" s="19">
        <f t="shared" si="95"/>
        <v>9.2342821970919928</v>
      </c>
      <c r="Y169" s="19">
        <f t="shared" si="95"/>
        <v>-1.7973295778881293</v>
      </c>
      <c r="Z169" s="32"/>
    </row>
    <row r="170" spans="1:26" x14ac:dyDescent="0.2">
      <c r="A170" s="63" t="s">
        <v>113</v>
      </c>
      <c r="B170" s="64"/>
      <c r="C170" s="65" t="s">
        <v>114</v>
      </c>
      <c r="D170" s="73" t="str">
        <f t="shared" si="92"/>
        <v/>
      </c>
      <c r="E170" s="73">
        <f t="shared" si="96"/>
        <v>-5.0832274642578223</v>
      </c>
      <c r="F170" s="73">
        <f t="shared" si="96"/>
        <v>-18.195041754194506</v>
      </c>
      <c r="G170" s="73">
        <f t="shared" si="96"/>
        <v>-43.574612449509232</v>
      </c>
      <c r="H170" s="73">
        <f t="shared" si="96"/>
        <v>-7.1885283049511139</v>
      </c>
      <c r="I170" s="73">
        <f t="shared" si="96"/>
        <v>2.8083367116446434</v>
      </c>
      <c r="J170" s="73">
        <f t="shared" si="96"/>
        <v>2.820123987949108</v>
      </c>
      <c r="K170" s="73">
        <f t="shared" si="96"/>
        <v>-8.4308843573528414</v>
      </c>
      <c r="L170" s="73">
        <f t="shared" si="96"/>
        <v>8.0153480273956532</v>
      </c>
      <c r="M170" s="73">
        <f t="shared" si="96"/>
        <v>0.29404973459141726</v>
      </c>
      <c r="N170" s="73">
        <f t="shared" si="96"/>
        <v>0.4747219654445356</v>
      </c>
      <c r="O170" s="73">
        <f t="shared" si="96"/>
        <v>-0.68709441592775811</v>
      </c>
      <c r="P170" s="73">
        <f t="shared" si="96"/>
        <v>-0.67012942776043527</v>
      </c>
      <c r="Q170" s="73">
        <f t="shared" si="96"/>
        <v>4.227232039957074</v>
      </c>
      <c r="R170" s="73">
        <f t="shared" si="96"/>
        <v>4.3792781008543002</v>
      </c>
      <c r="S170" s="73">
        <f t="shared" si="96"/>
        <v>0.99013389977009592</v>
      </c>
      <c r="T170" s="73">
        <f t="shared" si="96"/>
        <v>-2.0485227410582896</v>
      </c>
      <c r="U170" s="73">
        <f t="shared" si="96"/>
        <v>2.6689062733757707</v>
      </c>
      <c r="V170" s="73">
        <f t="shared" si="96"/>
        <v>8.9400743818510939</v>
      </c>
      <c r="W170" s="73">
        <f t="shared" si="95"/>
        <v>1.9130124935972992</v>
      </c>
      <c r="X170" s="73">
        <f t="shared" si="95"/>
        <v>29.055604589585204</v>
      </c>
      <c r="Y170" s="73">
        <f t="shared" si="95"/>
        <v>-12.537574736563927</v>
      </c>
      <c r="Z170" s="121"/>
    </row>
    <row r="171" spans="1:26" x14ac:dyDescent="0.2">
      <c r="A171" s="12" t="s">
        <v>115</v>
      </c>
      <c r="B171" s="12"/>
      <c r="C171" s="9" t="s">
        <v>13</v>
      </c>
      <c r="D171" s="19" t="str">
        <f t="shared" si="92"/>
        <v/>
      </c>
      <c r="E171" s="19">
        <f t="shared" si="96"/>
        <v>10.34033957747722</v>
      </c>
      <c r="F171" s="19">
        <f t="shared" si="96"/>
        <v>-12.422290141682179</v>
      </c>
      <c r="G171" s="19">
        <f t="shared" si="96"/>
        <v>-22.932319380691901</v>
      </c>
      <c r="H171" s="19">
        <f t="shared" si="96"/>
        <v>3.7620374715628513</v>
      </c>
      <c r="I171" s="19">
        <f t="shared" si="96"/>
        <v>3.3743832254949702</v>
      </c>
      <c r="J171" s="19">
        <f t="shared" si="96"/>
        <v>-0.57031338307081958</v>
      </c>
      <c r="K171" s="19">
        <f t="shared" si="96"/>
        <v>-5.4807961265339378</v>
      </c>
      <c r="L171" s="19">
        <f t="shared" si="96"/>
        <v>3.1144126416765339</v>
      </c>
      <c r="M171" s="19">
        <f t="shared" si="96"/>
        <v>-4.2433861141720319</v>
      </c>
      <c r="N171" s="19">
        <f t="shared" si="96"/>
        <v>5.9902657889936206</v>
      </c>
      <c r="O171" s="19">
        <f t="shared" si="96"/>
        <v>12.762732682902866</v>
      </c>
      <c r="P171" s="19">
        <f t="shared" si="96"/>
        <v>-3.825207790403351</v>
      </c>
      <c r="Q171" s="19">
        <f t="shared" si="96"/>
        <v>5.2150155369027562</v>
      </c>
      <c r="R171" s="19">
        <f t="shared" si="96"/>
        <v>8.4529219873437533</v>
      </c>
      <c r="S171" s="19">
        <f t="shared" si="96"/>
        <v>-2.7221158783286015E-2</v>
      </c>
      <c r="T171" s="19">
        <f t="shared" si="96"/>
        <v>-0.93227524412939911</v>
      </c>
      <c r="U171" s="19">
        <f t="shared" si="96"/>
        <v>1.2975573692764808</v>
      </c>
      <c r="V171" s="19">
        <f t="shared" si="96"/>
        <v>14.519662907907893</v>
      </c>
      <c r="W171" s="19">
        <f t="shared" si="95"/>
        <v>2.8407277369932871</v>
      </c>
      <c r="X171" s="19">
        <f t="shared" si="95"/>
        <v>10.396120919897633</v>
      </c>
      <c r="Y171" s="19">
        <f t="shared" si="95"/>
        <v>-2.531561244226066</v>
      </c>
      <c r="Z171" s="32"/>
    </row>
    <row r="172" spans="1:26" x14ac:dyDescent="0.2">
      <c r="A172" s="63"/>
      <c r="B172" s="64"/>
      <c r="C172" s="65" t="s">
        <v>25</v>
      </c>
      <c r="D172" s="66"/>
      <c r="E172" s="66"/>
      <c r="F172" s="66"/>
      <c r="G172" s="66"/>
      <c r="H172" s="66"/>
      <c r="I172" s="66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 t="str">
        <f t="shared" ref="W172:Y172" si="97">+IFERROR((W137/V137-1)*100,"")</f>
        <v/>
      </c>
      <c r="X172" s="72" t="str">
        <f t="shared" si="97"/>
        <v/>
      </c>
      <c r="Y172" s="72" t="str">
        <f t="shared" si="97"/>
        <v/>
      </c>
      <c r="Z172" s="119"/>
    </row>
    <row r="173" spans="1:26" ht="5.45" customHeight="1" x14ac:dyDescent="0.2"/>
    <row r="174" spans="1:26" ht="15" customHeight="1" x14ac:dyDescent="0.2">
      <c r="C174" s="69" t="s">
        <v>121</v>
      </c>
      <c r="D174" s="27" t="str">
        <f t="shared" ref="D174" si="98">IFERROR(D69/D104*100,"")</f>
        <v/>
      </c>
      <c r="E174" s="27">
        <f t="shared" ref="E174:V174" si="99">IFERROR((E139/D139-1)*100,"")</f>
        <v>19.966453359342886</v>
      </c>
      <c r="F174" s="27">
        <f t="shared" si="99"/>
        <v>-12.807512697181679</v>
      </c>
      <c r="G174" s="27">
        <f t="shared" si="99"/>
        <v>-15.294037428484032</v>
      </c>
      <c r="H174" s="27">
        <f t="shared" si="99"/>
        <v>5.0539777062452718</v>
      </c>
      <c r="I174" s="27">
        <f t="shared" si="99"/>
        <v>3.5499928304555839</v>
      </c>
      <c r="J174" s="27">
        <f t="shared" si="99"/>
        <v>-1.8847420423517836E-2</v>
      </c>
      <c r="K174" s="27">
        <f t="shared" si="99"/>
        <v>-6.1990666990340841</v>
      </c>
      <c r="L174" s="27">
        <f t="shared" si="99"/>
        <v>3.7231738489257538</v>
      </c>
      <c r="M174" s="27">
        <f t="shared" si="99"/>
        <v>-4.2039638129705459</v>
      </c>
      <c r="N174" s="27">
        <f t="shared" si="99"/>
        <v>5.5871808555585156</v>
      </c>
      <c r="O174" s="27">
        <f t="shared" si="99"/>
        <v>12.935432418863414</v>
      </c>
      <c r="P174" s="27">
        <f t="shared" si="99"/>
        <v>-3.883968951554273</v>
      </c>
      <c r="Q174" s="27">
        <f t="shared" si="99"/>
        <v>5.3509987275239146</v>
      </c>
      <c r="R174" s="27">
        <f t="shared" si="99"/>
        <v>7.97744554231965</v>
      </c>
      <c r="S174" s="27">
        <f t="shared" si="99"/>
        <v>-0.28233559149882792</v>
      </c>
      <c r="T174" s="27">
        <f t="shared" si="99"/>
        <v>-0.70835154539574674</v>
      </c>
      <c r="U174" s="27">
        <f t="shared" si="99"/>
        <v>1.1864201183359624</v>
      </c>
      <c r="V174" s="27">
        <f t="shared" si="99"/>
        <v>14.97473278721646</v>
      </c>
      <c r="W174" s="27">
        <f t="shared" ref="W174:Y174" si="100">IFERROR((W139/V139-1)*100,"")</f>
        <v>3.7543799307809822</v>
      </c>
      <c r="X174" s="27">
        <f t="shared" si="100"/>
        <v>23.777953591779898</v>
      </c>
      <c r="Y174" s="27">
        <f t="shared" si="100"/>
        <v>-24.110732326849426</v>
      </c>
      <c r="Z174" s="76"/>
    </row>
    <row r="177" spans="1:26" ht="26.25" customHeight="1" x14ac:dyDescent="0.2">
      <c r="A177" s="134" t="s">
        <v>156</v>
      </c>
      <c r="B177" s="134"/>
      <c r="C177" s="134"/>
    </row>
    <row r="179" spans="1:26" x14ac:dyDescent="0.2">
      <c r="A179" s="59" t="s">
        <v>0</v>
      </c>
      <c r="B179" s="60" t="s">
        <v>1</v>
      </c>
      <c r="C179" s="61" t="s">
        <v>2</v>
      </c>
      <c r="D179" s="62">
        <v>1997</v>
      </c>
      <c r="E179" s="62">
        <f>+D179+1</f>
        <v>1998</v>
      </c>
      <c r="F179" s="62">
        <f>+E179+1</f>
        <v>1999</v>
      </c>
      <c r="G179" s="62">
        <f t="shared" ref="G179" si="101">+F179+1</f>
        <v>2000</v>
      </c>
      <c r="H179" s="62">
        <f t="shared" ref="H179" si="102">+G179+1</f>
        <v>2001</v>
      </c>
      <c r="I179" s="62">
        <f t="shared" ref="I179" si="103">+H179+1</f>
        <v>2002</v>
      </c>
      <c r="J179" s="62">
        <f t="shared" ref="J179" si="104">+I179+1</f>
        <v>2003</v>
      </c>
      <c r="K179" s="62">
        <f t="shared" ref="K179" si="105">+J179+1</f>
        <v>2004</v>
      </c>
      <c r="L179" s="62">
        <f t="shared" ref="L179" si="106">+K179+1</f>
        <v>2005</v>
      </c>
      <c r="M179" s="62">
        <f t="shared" ref="M179" si="107">+L179+1</f>
        <v>2006</v>
      </c>
      <c r="N179" s="62">
        <f t="shared" ref="N179" si="108">+M179+1</f>
        <v>2007</v>
      </c>
      <c r="O179" s="62">
        <f t="shared" ref="O179" si="109">+N179+1</f>
        <v>2008</v>
      </c>
      <c r="P179" s="62">
        <f t="shared" ref="P179" si="110">+O179+1</f>
        <v>2009</v>
      </c>
      <c r="Q179" s="62">
        <f t="shared" ref="Q179" si="111">+P179+1</f>
        <v>2010</v>
      </c>
      <c r="R179" s="62">
        <f t="shared" ref="R179" si="112">+Q179+1</f>
        <v>2011</v>
      </c>
      <c r="S179" s="62">
        <f t="shared" ref="S179" si="113">+R179+1</f>
        <v>2012</v>
      </c>
      <c r="T179" s="62">
        <f t="shared" ref="T179" si="114">+S179+1</f>
        <v>2013</v>
      </c>
      <c r="U179" s="62">
        <f t="shared" ref="U179" si="115">+T179+1</f>
        <v>2014</v>
      </c>
      <c r="V179" s="62">
        <f t="shared" ref="V179" si="116">+U179+1</f>
        <v>2015</v>
      </c>
      <c r="W179" s="62">
        <f t="shared" ref="W179:Y179" si="117">+V179+1</f>
        <v>2016</v>
      </c>
      <c r="X179" s="62">
        <f t="shared" si="117"/>
        <v>2017</v>
      </c>
      <c r="Y179" s="62">
        <f t="shared" si="117"/>
        <v>2018</v>
      </c>
      <c r="Z179" s="118"/>
    </row>
    <row r="180" spans="1:26" x14ac:dyDescent="0.2">
      <c r="A180" s="12" t="s">
        <v>63</v>
      </c>
      <c r="B180" s="12"/>
      <c r="C180" s="9" t="s">
        <v>64</v>
      </c>
      <c r="D180" s="19">
        <f t="shared" ref="D180:T194" si="118">IFERROR(D40/D$66*100,"")</f>
        <v>35.226515036865571</v>
      </c>
      <c r="E180" s="19">
        <f t="shared" si="118"/>
        <v>39.972219879585154</v>
      </c>
      <c r="F180" s="19">
        <f t="shared" si="118"/>
        <v>38.663188945139765</v>
      </c>
      <c r="G180" s="19">
        <f t="shared" si="118"/>
        <v>36.286501946467602</v>
      </c>
      <c r="H180" s="19">
        <f t="shared" si="118"/>
        <v>35.774176797117327</v>
      </c>
      <c r="I180" s="19">
        <f t="shared" si="118"/>
        <v>34.582725920064696</v>
      </c>
      <c r="J180" s="19">
        <f t="shared" si="118"/>
        <v>36.115565165347306</v>
      </c>
      <c r="K180" s="19">
        <f t="shared" si="118"/>
        <v>36.12290800251688</v>
      </c>
      <c r="L180" s="19">
        <f t="shared" si="118"/>
        <v>39.376563433799895</v>
      </c>
      <c r="M180" s="19">
        <f t="shared" si="118"/>
        <v>38.375938625638142</v>
      </c>
      <c r="N180" s="19">
        <f t="shared" si="118"/>
        <v>37.476916314514874</v>
      </c>
      <c r="O180" s="19">
        <f t="shared" si="118"/>
        <v>37.89833568128396</v>
      </c>
      <c r="P180" s="19">
        <f t="shared" si="118"/>
        <v>38.690002670650657</v>
      </c>
      <c r="Q180" s="19">
        <f t="shared" si="118"/>
        <v>37.530734486293049</v>
      </c>
      <c r="R180" s="19">
        <f t="shared" si="118"/>
        <v>37.49020712551053</v>
      </c>
      <c r="S180" s="19">
        <f t="shared" si="118"/>
        <v>38.06695287964574</v>
      </c>
      <c r="T180" s="19">
        <f t="shared" si="118"/>
        <v>38.634544398637786</v>
      </c>
      <c r="U180" s="19">
        <f>IFERROR(U40/U$66*100,"")</f>
        <v>35.048455700144444</v>
      </c>
      <c r="V180" s="19">
        <f>IFERROR([5]CbCrt!D874/[5]CbCrt!D$900*100,"")</f>
        <v>35.15777855080632</v>
      </c>
      <c r="W180" s="19">
        <f>IFERROR('[5]CbCstN-1'!E874/'[5]CbCstN-1'!E$900*100,"")</f>
        <v>35.522128852321458</v>
      </c>
      <c r="X180" s="19">
        <f>IFERROR('[5]CbCstN-1'!F874/'[5]CbCstN-1'!F$900*100,"")</f>
        <v>36.09606129546686</v>
      </c>
      <c r="Y180" s="19">
        <f>IFERROR('[5]CbCstN-1'!G874/'[5]CbCstN-1'!G$900*100,"")</f>
        <v>34.254041340967575</v>
      </c>
      <c r="Z180" s="32"/>
    </row>
    <row r="181" spans="1:26" x14ac:dyDescent="0.2">
      <c r="A181" s="63" t="s">
        <v>65</v>
      </c>
      <c r="B181" s="64"/>
      <c r="C181" s="65" t="s">
        <v>66</v>
      </c>
      <c r="D181" s="73">
        <f t="shared" si="118"/>
        <v>25.92846158155076</v>
      </c>
      <c r="E181" s="73">
        <f t="shared" si="118"/>
        <v>32.779972740082641</v>
      </c>
      <c r="F181" s="73">
        <f t="shared" si="118"/>
        <v>31.52411959244354</v>
      </c>
      <c r="G181" s="73">
        <f t="shared" si="118"/>
        <v>28.932505365815647</v>
      </c>
      <c r="H181" s="73">
        <f t="shared" si="118"/>
        <v>28.429187404808538</v>
      </c>
      <c r="I181" s="73">
        <f t="shared" si="118"/>
        <v>26.956790694489168</v>
      </c>
      <c r="J181" s="73">
        <f t="shared" si="118"/>
        <v>28.306193692992888</v>
      </c>
      <c r="K181" s="73">
        <f t="shared" si="118"/>
        <v>28.604693511408293</v>
      </c>
      <c r="L181" s="73">
        <f t="shared" si="118"/>
        <v>31.569200177222552</v>
      </c>
      <c r="M181" s="73">
        <f t="shared" si="118"/>
        <v>30.508895751470561</v>
      </c>
      <c r="N181" s="73">
        <f t="shared" si="118"/>
        <v>30.124181903551246</v>
      </c>
      <c r="O181" s="73">
        <f t="shared" si="118"/>
        <v>30.782897244375157</v>
      </c>
      <c r="P181" s="73">
        <f t="shared" si="118"/>
        <v>32.239970660713922</v>
      </c>
      <c r="Q181" s="73">
        <f t="shared" si="118"/>
        <v>31.1937913582249</v>
      </c>
      <c r="R181" s="73">
        <f t="shared" si="118"/>
        <v>31.330808257694205</v>
      </c>
      <c r="S181" s="73">
        <f t="shared" si="118"/>
        <v>31.82597726058507</v>
      </c>
      <c r="T181" s="73">
        <f t="shared" si="118"/>
        <v>31.814460834853808</v>
      </c>
      <c r="U181" s="73">
        <f t="shared" ref="U181:U206" si="119">IFERROR(U41/U$66*100,"")</f>
        <v>27.871368458408213</v>
      </c>
      <c r="V181" s="73">
        <f>IFERROR([5]CbCrt!D875/[5]CbCrt!D$900*100,"")</f>
        <v>28.806272686308443</v>
      </c>
      <c r="W181" s="73">
        <f>IFERROR('[5]CbCstN-1'!E875/'[5]CbCstN-1'!E$900*100,"")</f>
        <v>28.953512196549759</v>
      </c>
      <c r="X181" s="73">
        <f>IFERROR('[5]CbCstN-1'!F875/'[5]CbCstN-1'!F$900*100,"")</f>
        <v>29.855543326008537</v>
      </c>
      <c r="Y181" s="73">
        <f>IFERROR('[5]CbCstN-1'!G875/'[5]CbCstN-1'!G$900*100,"")</f>
        <v>27.623837165319838</v>
      </c>
      <c r="Z181" s="121"/>
    </row>
    <row r="182" spans="1:26" x14ac:dyDescent="0.2">
      <c r="A182" s="63" t="s">
        <v>67</v>
      </c>
      <c r="B182" s="64"/>
      <c r="C182" s="65" t="s">
        <v>68</v>
      </c>
      <c r="D182" s="73">
        <f t="shared" si="118"/>
        <v>2.9659918772548082</v>
      </c>
      <c r="E182" s="73">
        <f t="shared" si="118"/>
        <v>3.7698679078127446</v>
      </c>
      <c r="F182" s="73">
        <f t="shared" si="118"/>
        <v>3.5588456658308889</v>
      </c>
      <c r="G182" s="73">
        <f t="shared" si="118"/>
        <v>3.584082061447289</v>
      </c>
      <c r="H182" s="73">
        <f t="shared" si="118"/>
        <v>3.4907388897937479</v>
      </c>
      <c r="I182" s="73">
        <f t="shared" si="118"/>
        <v>3.4725225700535463</v>
      </c>
      <c r="J182" s="73">
        <f t="shared" si="118"/>
        <v>3.4966083530293361</v>
      </c>
      <c r="K182" s="73">
        <f t="shared" si="118"/>
        <v>3.625859972109593</v>
      </c>
      <c r="L182" s="73">
        <f t="shared" si="118"/>
        <v>3.574437895754274</v>
      </c>
      <c r="M182" s="73">
        <f t="shared" si="118"/>
        <v>3.5650349757354838</v>
      </c>
      <c r="N182" s="73">
        <f t="shared" si="118"/>
        <v>3.5290150716650031</v>
      </c>
      <c r="O182" s="73">
        <f t="shared" si="118"/>
        <v>3.640326661579389</v>
      </c>
      <c r="P182" s="73">
        <f t="shared" si="118"/>
        <v>3.5636587307215377</v>
      </c>
      <c r="Q182" s="73">
        <f t="shared" si="118"/>
        <v>3.4644931717271401</v>
      </c>
      <c r="R182" s="73">
        <f t="shared" si="118"/>
        <v>3.4466470800651039</v>
      </c>
      <c r="S182" s="73">
        <f t="shared" si="118"/>
        <v>3.5392882953158664</v>
      </c>
      <c r="T182" s="73">
        <f t="shared" si="118"/>
        <v>3.6111019565511215</v>
      </c>
      <c r="U182" s="73">
        <f t="shared" si="119"/>
        <v>3.7137175275856298</v>
      </c>
      <c r="V182" s="73">
        <f>IFERROR([5]CbCrt!D876/[5]CbCrt!D$900*100,"")</f>
        <v>3.5769694247640182</v>
      </c>
      <c r="W182" s="73">
        <f>IFERROR('[5]CbCstN-1'!E876/'[5]CbCstN-1'!E$900*100,"")</f>
        <v>3.8211349251592779</v>
      </c>
      <c r="X182" s="73">
        <f>IFERROR('[5]CbCstN-1'!F876/'[5]CbCstN-1'!F$900*100,"")</f>
        <v>3.4019553191847103</v>
      </c>
      <c r="Y182" s="73">
        <f>IFERROR('[5]CbCstN-1'!G876/'[5]CbCstN-1'!G$900*100,"")</f>
        <v>3.0007034310044833</v>
      </c>
      <c r="Z182" s="121"/>
    </row>
    <row r="183" spans="1:26" x14ac:dyDescent="0.2">
      <c r="A183" s="63" t="s">
        <v>69</v>
      </c>
      <c r="B183" s="64"/>
      <c r="C183" s="65" t="s">
        <v>70</v>
      </c>
      <c r="D183" s="73">
        <f t="shared" si="118"/>
        <v>0.61716626391606322</v>
      </c>
      <c r="E183" s="73">
        <f t="shared" si="118"/>
        <v>0.61121674202776177</v>
      </c>
      <c r="F183" s="73">
        <f t="shared" si="118"/>
        <v>0.54071181636355425</v>
      </c>
      <c r="G183" s="73">
        <f t="shared" si="118"/>
        <v>0.56408099385419463</v>
      </c>
      <c r="H183" s="73">
        <f t="shared" si="118"/>
        <v>0.62756300569765644</v>
      </c>
      <c r="I183" s="73">
        <f t="shared" si="118"/>
        <v>0.69712464495752113</v>
      </c>
      <c r="J183" s="73">
        <f t="shared" si="118"/>
        <v>0.66268543891345433</v>
      </c>
      <c r="K183" s="73">
        <f t="shared" si="118"/>
        <v>0.68606356229839649</v>
      </c>
      <c r="L183" s="73">
        <f t="shared" si="118"/>
        <v>0.70241877295112021</v>
      </c>
      <c r="M183" s="73">
        <f t="shared" si="118"/>
        <v>0.72170802375289189</v>
      </c>
      <c r="N183" s="73">
        <f t="shared" si="118"/>
        <v>0.68232107812142262</v>
      </c>
      <c r="O183" s="73">
        <f t="shared" si="118"/>
        <v>0.69571931526986575</v>
      </c>
      <c r="P183" s="73">
        <f t="shared" si="118"/>
        <v>0.71501740912076994</v>
      </c>
      <c r="Q183" s="73">
        <f t="shared" si="118"/>
        <v>0.72058896775931625</v>
      </c>
      <c r="R183" s="73">
        <f t="shared" si="118"/>
        <v>0.67881913113572701</v>
      </c>
      <c r="S183" s="73">
        <f t="shared" si="118"/>
        <v>0.68156553153440658</v>
      </c>
      <c r="T183" s="73">
        <f t="shared" si="118"/>
        <v>1.1891227033059095</v>
      </c>
      <c r="U183" s="73">
        <f t="shared" si="119"/>
        <v>1.363711158476657</v>
      </c>
      <c r="V183" s="73">
        <f>IFERROR([5]CbCrt!D877/[5]CbCrt!D$900*100,"")</f>
        <v>0.80962508604835148</v>
      </c>
      <c r="W183" s="73">
        <f>IFERROR('[5]CbCstN-1'!E877/'[5]CbCstN-1'!E$900*100,"")</f>
        <v>0.78095272608672017</v>
      </c>
      <c r="X183" s="73">
        <f>IFERROR('[5]CbCstN-1'!F877/'[5]CbCstN-1'!F$900*100,"")</f>
        <v>0.42487257056312105</v>
      </c>
      <c r="Y183" s="73">
        <f>IFERROR('[5]CbCstN-1'!G877/'[5]CbCstN-1'!G$900*100,"")</f>
        <v>0.96222135155855704</v>
      </c>
      <c r="Z183" s="121"/>
    </row>
    <row r="184" spans="1:26" x14ac:dyDescent="0.2">
      <c r="A184" s="63" t="s">
        <v>71</v>
      </c>
      <c r="B184" s="64"/>
      <c r="C184" s="65" t="s">
        <v>72</v>
      </c>
      <c r="D184" s="73">
        <f t="shared" si="118"/>
        <v>5.7148953141439369</v>
      </c>
      <c r="E184" s="73">
        <f t="shared" si="118"/>
        <v>2.8111624896619984</v>
      </c>
      <c r="F184" s="73">
        <f t="shared" si="118"/>
        <v>3.0395118705017805</v>
      </c>
      <c r="G184" s="73">
        <f t="shared" si="118"/>
        <v>3.2058335253504766</v>
      </c>
      <c r="H184" s="73">
        <f t="shared" si="118"/>
        <v>3.2266874968173895</v>
      </c>
      <c r="I184" s="73">
        <f t="shared" si="118"/>
        <v>3.4562880105644616</v>
      </c>
      <c r="J184" s="73">
        <f t="shared" si="118"/>
        <v>3.6500776804116208</v>
      </c>
      <c r="K184" s="73">
        <f t="shared" si="118"/>
        <v>3.2062909567005979</v>
      </c>
      <c r="L184" s="73">
        <f t="shared" si="118"/>
        <v>3.5305065878719497</v>
      </c>
      <c r="M184" s="73">
        <f t="shared" si="118"/>
        <v>3.5802998746792145</v>
      </c>
      <c r="N184" s="73">
        <f t="shared" si="118"/>
        <v>3.1413982611772062</v>
      </c>
      <c r="O184" s="73">
        <f t="shared" si="118"/>
        <v>2.7793924600595545</v>
      </c>
      <c r="P184" s="73">
        <f t="shared" si="118"/>
        <v>2.1713558700944295</v>
      </c>
      <c r="Q184" s="73">
        <f t="shared" si="118"/>
        <v>2.1518609885817006</v>
      </c>
      <c r="R184" s="73">
        <f t="shared" si="118"/>
        <v>2.0339326566154945</v>
      </c>
      <c r="S184" s="73">
        <f t="shared" si="118"/>
        <v>2.0201217922103938</v>
      </c>
      <c r="T184" s="73">
        <f t="shared" si="118"/>
        <v>2.0198589039269437</v>
      </c>
      <c r="U184" s="73">
        <f t="shared" si="119"/>
        <v>2.0996585556739493</v>
      </c>
      <c r="V184" s="73">
        <f>IFERROR([5]CbCrt!D878/[5]CbCrt!D$900*100,"")</f>
        <v>1.9649113536855116</v>
      </c>
      <c r="W184" s="73">
        <f>IFERROR('[5]CbCstN-1'!E878/'[5]CbCstN-1'!E$900*100,"")</f>
        <v>1.9665290045257067</v>
      </c>
      <c r="X184" s="73">
        <f>IFERROR('[5]CbCstN-1'!F878/'[5]CbCstN-1'!F$900*100,"")</f>
        <v>2.4136900797104914</v>
      </c>
      <c r="Y184" s="73">
        <f>IFERROR('[5]CbCstN-1'!G878/'[5]CbCstN-1'!G$900*100,"")</f>
        <v>2.6672793930846974</v>
      </c>
      <c r="Z184" s="121"/>
    </row>
    <row r="185" spans="1:26" x14ac:dyDescent="0.2">
      <c r="A185" s="59" t="s">
        <v>73</v>
      </c>
      <c r="B185" s="59"/>
      <c r="C185" s="67" t="s">
        <v>74</v>
      </c>
      <c r="D185" s="19">
        <f t="shared" si="118"/>
        <v>15.840503332166712</v>
      </c>
      <c r="E185" s="19">
        <f t="shared" si="118"/>
        <v>12.037304150483033</v>
      </c>
      <c r="F185" s="19">
        <f t="shared" si="118"/>
        <v>12.037473738942156</v>
      </c>
      <c r="G185" s="19">
        <f t="shared" si="118"/>
        <v>10.913027765600349</v>
      </c>
      <c r="H185" s="19">
        <f t="shared" si="118"/>
        <v>12.206074490124804</v>
      </c>
      <c r="I185" s="19">
        <f t="shared" si="118"/>
        <v>17.319424553370514</v>
      </c>
      <c r="J185" s="19">
        <f t="shared" si="118"/>
        <v>18.304022227574901</v>
      </c>
      <c r="K185" s="19">
        <f t="shared" si="118"/>
        <v>14.565031110091631</v>
      </c>
      <c r="L185" s="19">
        <f t="shared" si="118"/>
        <v>14.058365330177311</v>
      </c>
      <c r="M185" s="19">
        <f t="shared" si="118"/>
        <v>13.865198811694929</v>
      </c>
      <c r="N185" s="19">
        <f t="shared" si="118"/>
        <v>14.022981601147984</v>
      </c>
      <c r="O185" s="19">
        <f t="shared" si="118"/>
        <v>12.899304378869958</v>
      </c>
      <c r="P185" s="19">
        <f t="shared" si="118"/>
        <v>13.507944319910747</v>
      </c>
      <c r="Q185" s="19">
        <f t="shared" si="118"/>
        <v>14.426837279198962</v>
      </c>
      <c r="R185" s="19">
        <f t="shared" si="118"/>
        <v>12.486018599835488</v>
      </c>
      <c r="S185" s="19">
        <f t="shared" si="118"/>
        <v>12.307729382405636</v>
      </c>
      <c r="T185" s="19">
        <f t="shared" si="118"/>
        <v>13.331847197205052</v>
      </c>
      <c r="U185" s="19">
        <f t="shared" si="119"/>
        <v>14.63375527704294</v>
      </c>
      <c r="V185" s="19">
        <f>IFERROR([5]CbCrt!D879/[5]CbCrt!D$900*100,"")</f>
        <v>12.92684752599064</v>
      </c>
      <c r="W185" s="19">
        <f>IFERROR('[5]CbCstN-1'!E879/'[5]CbCstN-1'!E$900*100,"")</f>
        <v>12.392380309900105</v>
      </c>
      <c r="X185" s="19">
        <f>IFERROR('[5]CbCstN-1'!F879/'[5]CbCstN-1'!F$900*100,"")</f>
        <v>12.347171978328266</v>
      </c>
      <c r="Y185" s="19">
        <f>IFERROR('[5]CbCstN-1'!G879/'[5]CbCstN-1'!G$900*100,"")</f>
        <v>14.693352633462768</v>
      </c>
      <c r="Z185" s="32"/>
    </row>
    <row r="186" spans="1:26" x14ac:dyDescent="0.2">
      <c r="A186" s="63" t="s">
        <v>75</v>
      </c>
      <c r="B186" s="64"/>
      <c r="C186" s="65" t="s">
        <v>76</v>
      </c>
      <c r="D186" s="73">
        <f t="shared" si="118"/>
        <v>0.68419049577936797</v>
      </c>
      <c r="E186" s="73">
        <f t="shared" si="118"/>
        <v>0.12161273355191231</v>
      </c>
      <c r="F186" s="73">
        <f t="shared" si="118"/>
        <v>7.0845525412737601E-2</v>
      </c>
      <c r="G186" s="73">
        <f t="shared" si="118"/>
        <v>0.10735030777920355</v>
      </c>
      <c r="H186" s="73">
        <f t="shared" si="118"/>
        <v>0.33201486941064973</v>
      </c>
      <c r="I186" s="73">
        <f t="shared" si="118"/>
        <v>0.78985254630594504</v>
      </c>
      <c r="J186" s="73">
        <f t="shared" si="118"/>
        <v>0.92040912769966332</v>
      </c>
      <c r="K186" s="73">
        <f t="shared" si="118"/>
        <v>0.57066479027318806</v>
      </c>
      <c r="L186" s="73">
        <f t="shared" si="118"/>
        <v>0.40044827309228787</v>
      </c>
      <c r="M186" s="73">
        <f t="shared" si="118"/>
        <v>0.33336635335671033</v>
      </c>
      <c r="N186" s="73">
        <f t="shared" si="118"/>
        <v>0.6269749662214541</v>
      </c>
      <c r="O186" s="73">
        <f t="shared" si="118"/>
        <v>0.39835848803239438</v>
      </c>
      <c r="P186" s="73">
        <f t="shared" si="118"/>
        <v>0.42198782680041264</v>
      </c>
      <c r="Q186" s="73">
        <f t="shared" si="118"/>
        <v>0.5745706259698885</v>
      </c>
      <c r="R186" s="73">
        <f t="shared" si="118"/>
        <v>0.28051709033520916</v>
      </c>
      <c r="S186" s="73">
        <f t="shared" si="118"/>
        <v>0.30888548531370263</v>
      </c>
      <c r="T186" s="73">
        <f t="shared" si="118"/>
        <v>0.49875661220443196</v>
      </c>
      <c r="U186" s="73">
        <f t="shared" si="119"/>
        <v>0.55704384706988774</v>
      </c>
      <c r="V186" s="73">
        <f>IFERROR([5]CbCrt!D880/[5]CbCrt!D$900*100,"")</f>
        <v>0.39791399714957959</v>
      </c>
      <c r="W186" s="73">
        <f>IFERROR('[5]CbCstN-1'!E880/'[5]CbCstN-1'!E$900*100,"")</f>
        <v>0.39319429596477562</v>
      </c>
      <c r="X186" s="73">
        <f>IFERROR('[5]CbCstN-1'!F880/'[5]CbCstN-1'!F$900*100,"")</f>
        <v>0.39822911560543367</v>
      </c>
      <c r="Y186" s="73">
        <f>IFERROR('[5]CbCstN-1'!G880/'[5]CbCstN-1'!G$900*100,"")</f>
        <v>0.36210324741237881</v>
      </c>
      <c r="Z186" s="121"/>
    </row>
    <row r="187" spans="1:26" x14ac:dyDescent="0.2">
      <c r="A187" s="63" t="s">
        <v>77</v>
      </c>
      <c r="B187" s="64"/>
      <c r="C187" s="65" t="s">
        <v>78</v>
      </c>
      <c r="D187" s="73">
        <f t="shared" si="118"/>
        <v>4.5386585917389812</v>
      </c>
      <c r="E187" s="73">
        <f t="shared" si="118"/>
        <v>5.1688392670720118</v>
      </c>
      <c r="F187" s="73">
        <f t="shared" si="118"/>
        <v>5.6871715354368826</v>
      </c>
      <c r="G187" s="73">
        <f t="shared" si="118"/>
        <v>5.532335716116056</v>
      </c>
      <c r="H187" s="73">
        <f t="shared" si="118"/>
        <v>4.8112798896747311</v>
      </c>
      <c r="I187" s="73">
        <f t="shared" si="118"/>
        <v>5.3217521954141471</v>
      </c>
      <c r="J187" s="73">
        <f t="shared" si="118"/>
        <v>5.3860306656622488</v>
      </c>
      <c r="K187" s="73">
        <f t="shared" si="118"/>
        <v>5.1685309981168501</v>
      </c>
      <c r="L187" s="73">
        <f t="shared" si="118"/>
        <v>5.9085519812334244</v>
      </c>
      <c r="M187" s="73">
        <f t="shared" si="118"/>
        <v>5.8924883731078248</v>
      </c>
      <c r="N187" s="73">
        <f t="shared" si="118"/>
        <v>4.6943095286886436</v>
      </c>
      <c r="O187" s="73">
        <f t="shared" si="118"/>
        <v>5.1229284928577474</v>
      </c>
      <c r="P187" s="73">
        <f t="shared" si="118"/>
        <v>5.1230172579669357</v>
      </c>
      <c r="Q187" s="73">
        <f t="shared" si="118"/>
        <v>5.1312204004975097</v>
      </c>
      <c r="R187" s="73">
        <f t="shared" si="118"/>
        <v>5.1231955378772414</v>
      </c>
      <c r="S187" s="73">
        <f t="shared" si="118"/>
        <v>5.1065256554719989</v>
      </c>
      <c r="T187" s="73">
        <f t="shared" si="118"/>
        <v>5.4192490773308215</v>
      </c>
      <c r="U187" s="73">
        <f t="shared" si="119"/>
        <v>5.8135441322399295</v>
      </c>
      <c r="V187" s="73">
        <f>IFERROR([5]CbCrt!D881/[5]CbCrt!D$900*100,"")</f>
        <v>5.5003427256301531</v>
      </c>
      <c r="W187" s="73">
        <f>IFERROR('[5]CbCstN-1'!E881/'[5]CbCstN-1'!E$900*100,"")</f>
        <v>5.5590788019351685</v>
      </c>
      <c r="X187" s="73">
        <f>IFERROR('[5]CbCstN-1'!F881/'[5]CbCstN-1'!F$900*100,"")</f>
        <v>5.3924542114119349</v>
      </c>
      <c r="Y187" s="73">
        <f>IFERROR('[5]CbCstN-1'!G881/'[5]CbCstN-1'!G$900*100,"")</f>
        <v>5.5985430058295576</v>
      </c>
      <c r="Z187" s="121"/>
    </row>
    <row r="188" spans="1:26" x14ac:dyDescent="0.2">
      <c r="A188" s="63" t="s">
        <v>79</v>
      </c>
      <c r="B188" s="64"/>
      <c r="C188" s="65" t="s">
        <v>80</v>
      </c>
      <c r="D188" s="73">
        <f t="shared" si="118"/>
        <v>4.8556657550267595</v>
      </c>
      <c r="E188" s="73">
        <f t="shared" si="118"/>
        <v>4.9609374553252037</v>
      </c>
      <c r="F188" s="73">
        <f t="shared" si="118"/>
        <v>5.151745952669387</v>
      </c>
      <c r="G188" s="73">
        <f t="shared" si="118"/>
        <v>3.9642531012176989</v>
      </c>
      <c r="H188" s="73">
        <f t="shared" si="118"/>
        <v>4.3212619541403843</v>
      </c>
      <c r="I188" s="73">
        <f t="shared" si="118"/>
        <v>4.733346065515244</v>
      </c>
      <c r="J188" s="73">
        <f t="shared" si="118"/>
        <v>4.9078372095815324</v>
      </c>
      <c r="K188" s="73">
        <f t="shared" si="118"/>
        <v>5.066753688433713</v>
      </c>
      <c r="L188" s="73">
        <f t="shared" si="118"/>
        <v>4.8808926943746416</v>
      </c>
      <c r="M188" s="73">
        <f t="shared" si="118"/>
        <v>4.9778578858965732</v>
      </c>
      <c r="N188" s="73">
        <f t="shared" si="118"/>
        <v>4.7112710207037125</v>
      </c>
      <c r="O188" s="73">
        <f t="shared" si="118"/>
        <v>4.5564026648506681</v>
      </c>
      <c r="P188" s="73">
        <f t="shared" si="118"/>
        <v>4.8158807269877766</v>
      </c>
      <c r="Q188" s="73">
        <f t="shared" si="118"/>
        <v>4.4436284275603715</v>
      </c>
      <c r="R188" s="73">
        <f t="shared" si="118"/>
        <v>4.2474071614892868</v>
      </c>
      <c r="S188" s="73">
        <f t="shared" si="118"/>
        <v>3.9904292551310681</v>
      </c>
      <c r="T188" s="73">
        <f t="shared" si="118"/>
        <v>3.4333049941987692</v>
      </c>
      <c r="U188" s="73">
        <f t="shared" si="119"/>
        <v>3.49146685399392</v>
      </c>
      <c r="V188" s="73">
        <f>IFERROR([5]CbCrt!D882/[5]CbCrt!D$900*100,"")</f>
        <v>3.3585643979257398</v>
      </c>
      <c r="W188" s="73">
        <f>IFERROR('[5]CbCstN-1'!E882/'[5]CbCstN-1'!E$900*100,"")</f>
        <v>3.2329463647298726</v>
      </c>
      <c r="X188" s="73">
        <f>IFERROR('[5]CbCstN-1'!F882/'[5]CbCstN-1'!F$900*100,"")</f>
        <v>3.0460194548956054</v>
      </c>
      <c r="Y188" s="73">
        <f>IFERROR('[5]CbCstN-1'!G882/'[5]CbCstN-1'!G$900*100,"")</f>
        <v>5.0488957939793986</v>
      </c>
      <c r="Z188" s="121"/>
    </row>
    <row r="189" spans="1:26" x14ac:dyDescent="0.2">
      <c r="A189" s="63" t="s">
        <v>81</v>
      </c>
      <c r="B189" s="64"/>
      <c r="C189" s="65" t="s">
        <v>82</v>
      </c>
      <c r="D189" s="73">
        <f t="shared" si="118"/>
        <v>1.3276831804390508</v>
      </c>
      <c r="E189" s="73">
        <f t="shared" si="118"/>
        <v>0.96570429189501061</v>
      </c>
      <c r="F189" s="73">
        <f t="shared" si="118"/>
        <v>0.61035310659703967</v>
      </c>
      <c r="G189" s="73">
        <f t="shared" si="118"/>
        <v>0.58764257873073789</v>
      </c>
      <c r="H189" s="73">
        <f t="shared" si="118"/>
        <v>0.59664867179760706</v>
      </c>
      <c r="I189" s="73">
        <f t="shared" si="118"/>
        <v>0.75522761337065758</v>
      </c>
      <c r="J189" s="73">
        <f t="shared" si="118"/>
        <v>0.67394065131825154</v>
      </c>
      <c r="K189" s="73">
        <f t="shared" si="118"/>
        <v>0.69837588900150205</v>
      </c>
      <c r="L189" s="73">
        <f t="shared" si="118"/>
        <v>0.76819375055103301</v>
      </c>
      <c r="M189" s="73">
        <f t="shared" si="118"/>
        <v>0.6887198977711918</v>
      </c>
      <c r="N189" s="73">
        <f t="shared" si="118"/>
        <v>0.55340750189245302</v>
      </c>
      <c r="O189" s="73">
        <f t="shared" si="118"/>
        <v>0.72136722001347031</v>
      </c>
      <c r="P189" s="73">
        <f t="shared" si="118"/>
        <v>0.75422009497064901</v>
      </c>
      <c r="Q189" s="73">
        <f t="shared" si="118"/>
        <v>1.0018956124588343</v>
      </c>
      <c r="R189" s="73">
        <f t="shared" si="118"/>
        <v>1.2203489098671703</v>
      </c>
      <c r="S189" s="73">
        <f t="shared" si="118"/>
        <v>1.0707470969938919</v>
      </c>
      <c r="T189" s="73">
        <f t="shared" si="118"/>
        <v>0.92009816118850862</v>
      </c>
      <c r="U189" s="73">
        <f t="shared" si="119"/>
        <v>1.3057741062580204</v>
      </c>
      <c r="V189" s="73">
        <f>IFERROR([5]CbCrt!D883/[5]CbCrt!D$900*100,"")</f>
        <v>1.2596451211869022</v>
      </c>
      <c r="W189" s="73">
        <f>IFERROR('[5]CbCstN-1'!E883/'[5]CbCstN-1'!E$900*100,"")</f>
        <v>1.1362353423271359</v>
      </c>
      <c r="X189" s="73">
        <f>IFERROR('[5]CbCstN-1'!F883/'[5]CbCstN-1'!F$900*100,"")</f>
        <v>1.0824226919460456</v>
      </c>
      <c r="Y189" s="73">
        <f>IFERROR('[5]CbCstN-1'!G883/'[5]CbCstN-1'!G$900*100,"")</f>
        <v>1.3365189085189673</v>
      </c>
      <c r="Z189" s="121"/>
    </row>
    <row r="190" spans="1:26" x14ac:dyDescent="0.2">
      <c r="A190" s="63" t="s">
        <v>83</v>
      </c>
      <c r="B190" s="64"/>
      <c r="C190" s="65" t="s">
        <v>84</v>
      </c>
      <c r="D190" s="73">
        <f t="shared" si="118"/>
        <v>4.4343053091825517</v>
      </c>
      <c r="E190" s="73">
        <f t="shared" si="118"/>
        <v>0.82021040263889311</v>
      </c>
      <c r="F190" s="73">
        <f t="shared" si="118"/>
        <v>0.51735761882610987</v>
      </c>
      <c r="G190" s="73">
        <f t="shared" si="118"/>
        <v>0.72144606175665171</v>
      </c>
      <c r="H190" s="73">
        <f t="shared" si="118"/>
        <v>2.1448691051014301</v>
      </c>
      <c r="I190" s="73">
        <f t="shared" si="118"/>
        <v>5.7192461327645212</v>
      </c>
      <c r="J190" s="73">
        <f t="shared" si="118"/>
        <v>6.4158045733132054</v>
      </c>
      <c r="K190" s="73">
        <f t="shared" si="118"/>
        <v>3.0607057442663779</v>
      </c>
      <c r="L190" s="73">
        <f t="shared" si="118"/>
        <v>2.1002786309259243</v>
      </c>
      <c r="M190" s="73">
        <f t="shared" si="118"/>
        <v>1.9727663015626302</v>
      </c>
      <c r="N190" s="73">
        <f t="shared" si="118"/>
        <v>3.4370185836417244</v>
      </c>
      <c r="O190" s="73">
        <f t="shared" si="118"/>
        <v>2.1002475131156775</v>
      </c>
      <c r="P190" s="73">
        <f t="shared" si="118"/>
        <v>2.3928384131849745</v>
      </c>
      <c r="Q190" s="73">
        <f t="shared" si="118"/>
        <v>3.2755222127123571</v>
      </c>
      <c r="R190" s="73">
        <f t="shared" si="118"/>
        <v>1.6145499002665806</v>
      </c>
      <c r="S190" s="73">
        <f t="shared" si="118"/>
        <v>1.8311418894949736</v>
      </c>
      <c r="T190" s="73">
        <f t="shared" si="118"/>
        <v>3.0604383522825174</v>
      </c>
      <c r="U190" s="73">
        <f t="shared" si="119"/>
        <v>3.4659263374811822</v>
      </c>
      <c r="V190" s="73">
        <f>IFERROR([5]CbCrt!D884/[5]CbCrt!D$900*100,"")</f>
        <v>2.4103812840982646</v>
      </c>
      <c r="W190" s="73">
        <f>IFERROR('[5]CbCstN-1'!E884/'[5]CbCstN-1'!E$900*100,"")</f>
        <v>2.0709255049431534</v>
      </c>
      <c r="X190" s="73">
        <f>IFERROR('[5]CbCstN-1'!F884/'[5]CbCstN-1'!F$900*100,"")</f>
        <v>2.4280465044692456</v>
      </c>
      <c r="Y190" s="73">
        <f>IFERROR('[5]CbCstN-1'!G884/'[5]CbCstN-1'!G$900*100,"")</f>
        <v>2.3472916777224642</v>
      </c>
      <c r="Z190" s="121"/>
    </row>
    <row r="191" spans="1:26" x14ac:dyDescent="0.2">
      <c r="A191" s="59" t="s">
        <v>85</v>
      </c>
      <c r="B191" s="59"/>
      <c r="C191" s="67" t="s">
        <v>86</v>
      </c>
      <c r="D191" s="74">
        <f t="shared" si="118"/>
        <v>39.730537314020751</v>
      </c>
      <c r="E191" s="74">
        <f t="shared" si="118"/>
        <v>41.749535954668538</v>
      </c>
      <c r="F191" s="74">
        <f t="shared" si="118"/>
        <v>42.869916960710782</v>
      </c>
      <c r="G191" s="74">
        <f t="shared" si="118"/>
        <v>44.263402427030172</v>
      </c>
      <c r="H191" s="74">
        <f t="shared" si="118"/>
        <v>44.388957943261602</v>
      </c>
      <c r="I191" s="74">
        <f t="shared" si="118"/>
        <v>41.928811515065831</v>
      </c>
      <c r="J191" s="74">
        <f t="shared" si="118"/>
        <v>39.660614037089715</v>
      </c>
      <c r="K191" s="74">
        <f t="shared" si="118"/>
        <v>42.736723248242711</v>
      </c>
      <c r="L191" s="74">
        <f t="shared" si="118"/>
        <v>39.826235677673658</v>
      </c>
      <c r="M191" s="74">
        <f t="shared" si="118"/>
        <v>40.670558120044973</v>
      </c>
      <c r="N191" s="74">
        <f t="shared" si="118"/>
        <v>41.06773218375092</v>
      </c>
      <c r="O191" s="74">
        <f t="shared" si="118"/>
        <v>41.782699459124821</v>
      </c>
      <c r="P191" s="74">
        <f t="shared" si="118"/>
        <v>40.43920349776986</v>
      </c>
      <c r="Q191" s="74">
        <f t="shared" si="118"/>
        <v>41.090938972175124</v>
      </c>
      <c r="R191" s="74">
        <f t="shared" si="118"/>
        <v>42.404676443963133</v>
      </c>
      <c r="S191" s="74">
        <f t="shared" si="118"/>
        <v>41.916179818444142</v>
      </c>
      <c r="T191" s="74">
        <f t="shared" si="118"/>
        <v>42.000784901875377</v>
      </c>
      <c r="U191" s="74">
        <f t="shared" si="119"/>
        <v>43.915377423814292</v>
      </c>
      <c r="V191" s="74">
        <f>IFERROR([5]CbCrt!D885/[5]CbCrt!D$900*100,"")</f>
        <v>45.109885029128009</v>
      </c>
      <c r="W191" s="74">
        <f>IFERROR('[5]CbCstN-1'!E885/'[5]CbCstN-1'!E$900*100,"")</f>
        <v>45.826857916223553</v>
      </c>
      <c r="X191" s="74">
        <f>IFERROR('[5]CbCstN-1'!F885/'[5]CbCstN-1'!F$900*100,"")</f>
        <v>45.695206635513657</v>
      </c>
      <c r="Y191" s="74">
        <f>IFERROR('[5]CbCstN-1'!G885/'[5]CbCstN-1'!G$900*100,"")</f>
        <v>44.216340600614913</v>
      </c>
      <c r="Z191" s="32"/>
    </row>
    <row r="192" spans="1:26" x14ac:dyDescent="0.2">
      <c r="A192" s="63" t="s">
        <v>87</v>
      </c>
      <c r="B192" s="64"/>
      <c r="C192" s="65" t="s">
        <v>88</v>
      </c>
      <c r="D192" s="73">
        <f t="shared" si="118"/>
        <v>19.26756680936176</v>
      </c>
      <c r="E192" s="73">
        <f t="shared" si="118"/>
        <v>17.287925022255084</v>
      </c>
      <c r="F192" s="73">
        <f t="shared" si="118"/>
        <v>18.178255904695508</v>
      </c>
      <c r="G192" s="73">
        <f t="shared" si="118"/>
        <v>20.054585609806296</v>
      </c>
      <c r="H192" s="73">
        <f t="shared" si="118"/>
        <v>20.649208219320531</v>
      </c>
      <c r="I192" s="73">
        <f t="shared" si="118"/>
        <v>17.530345284318845</v>
      </c>
      <c r="J192" s="73">
        <f t="shared" si="118"/>
        <v>15.898480755973541</v>
      </c>
      <c r="K192" s="73">
        <f t="shared" si="118"/>
        <v>18.184492316042402</v>
      </c>
      <c r="L192" s="73">
        <f t="shared" si="118"/>
        <v>14.888812059932643</v>
      </c>
      <c r="M192" s="73">
        <f t="shared" si="118"/>
        <v>16.339420020926699</v>
      </c>
      <c r="N192" s="73">
        <f t="shared" si="118"/>
        <v>16.919189026850695</v>
      </c>
      <c r="O192" s="73">
        <f t="shared" si="118"/>
        <v>17.388287700493592</v>
      </c>
      <c r="P192" s="73">
        <f t="shared" si="118"/>
        <v>16.095202292372544</v>
      </c>
      <c r="Q192" s="73">
        <f t="shared" si="118"/>
        <v>15.373451258125378</v>
      </c>
      <c r="R192" s="73">
        <f t="shared" si="118"/>
        <v>15.61404388535966</v>
      </c>
      <c r="S192" s="73">
        <f t="shared" si="118"/>
        <v>17.399154951398572</v>
      </c>
      <c r="T192" s="73">
        <f t="shared" si="118"/>
        <v>17.05135187656235</v>
      </c>
      <c r="U192" s="73">
        <f t="shared" si="119"/>
        <v>16.741346290800259</v>
      </c>
      <c r="V192" s="73">
        <f>IFERROR([5]CbCrt!D886/[5]CbCrt!D$900*100,"")</f>
        <v>17.883379348102093</v>
      </c>
      <c r="W192" s="73">
        <f>IFERROR('[5]CbCstN-1'!E886/'[5]CbCstN-1'!E$900*100,"")</f>
        <v>17.148205397675401</v>
      </c>
      <c r="X192" s="73">
        <f>IFERROR('[5]CbCstN-1'!F886/'[5]CbCstN-1'!F$900*100,"")</f>
        <v>17.014691408003124</v>
      </c>
      <c r="Y192" s="73">
        <f>IFERROR('[5]CbCstN-1'!G886/'[5]CbCstN-1'!G$900*100,"")</f>
        <v>16.486141957570577</v>
      </c>
      <c r="Z192" s="121"/>
    </row>
    <row r="193" spans="1:26" x14ac:dyDescent="0.2">
      <c r="A193" s="63" t="s">
        <v>89</v>
      </c>
      <c r="B193" s="64"/>
      <c r="C193" s="65" t="s">
        <v>90</v>
      </c>
      <c r="D193" s="73">
        <f t="shared" si="118"/>
        <v>4.7815211573411469</v>
      </c>
      <c r="E193" s="73">
        <f t="shared" si="118"/>
        <v>5.7029221690998106</v>
      </c>
      <c r="F193" s="73">
        <f t="shared" si="118"/>
        <v>6.2979776334509419</v>
      </c>
      <c r="G193" s="73">
        <f t="shared" si="118"/>
        <v>5.6381503308806282</v>
      </c>
      <c r="H193" s="73">
        <f t="shared" si="118"/>
        <v>4.9960937572839779</v>
      </c>
      <c r="I193" s="73">
        <f t="shared" si="118"/>
        <v>5.0677003067786801</v>
      </c>
      <c r="J193" s="73">
        <f t="shared" si="118"/>
        <v>5.1539040166435699</v>
      </c>
      <c r="K193" s="73">
        <f t="shared" si="118"/>
        <v>5.0146440499463232</v>
      </c>
      <c r="L193" s="73">
        <f t="shared" si="118"/>
        <v>4.3861974311691609</v>
      </c>
      <c r="M193" s="73">
        <f t="shared" si="118"/>
        <v>4.0530615008104593</v>
      </c>
      <c r="N193" s="73">
        <f t="shared" si="118"/>
        <v>4.3565578776425085</v>
      </c>
      <c r="O193" s="73">
        <f t="shared" si="118"/>
        <v>4.8738128435218453</v>
      </c>
      <c r="P193" s="73">
        <f t="shared" si="118"/>
        <v>4.2126863645194721</v>
      </c>
      <c r="Q193" s="73">
        <f t="shared" si="118"/>
        <v>4.4926586262328589</v>
      </c>
      <c r="R193" s="73">
        <f t="shared" si="118"/>
        <v>4.6317022534378243</v>
      </c>
      <c r="S193" s="73">
        <f t="shared" si="118"/>
        <v>4.4659130287069244</v>
      </c>
      <c r="T193" s="73">
        <f t="shared" si="118"/>
        <v>4.3697061069660821</v>
      </c>
      <c r="U193" s="73">
        <f t="shared" si="119"/>
        <v>4.329596691929356</v>
      </c>
      <c r="V193" s="73">
        <f>IFERROR([5]CbCrt!D887/[5]CbCrt!D$900*100,"")</f>
        <v>4.961375481980852</v>
      </c>
      <c r="W193" s="73">
        <f>IFERROR('[5]CbCstN-1'!E887/'[5]CbCstN-1'!E$900*100,"")</f>
        <v>5.0053173918436924</v>
      </c>
      <c r="X193" s="73">
        <f>IFERROR('[5]CbCstN-1'!F887/'[5]CbCstN-1'!F$900*100,"")</f>
        <v>5.0314741978832682</v>
      </c>
      <c r="Y193" s="73">
        <f>IFERROR('[5]CbCstN-1'!G887/'[5]CbCstN-1'!G$900*100,"")</f>
        <v>4.5866411338901312</v>
      </c>
      <c r="Z193" s="121"/>
    </row>
    <row r="194" spans="1:26" x14ac:dyDescent="0.2">
      <c r="A194" s="63" t="s">
        <v>91</v>
      </c>
      <c r="B194" s="64"/>
      <c r="C194" s="65" t="s">
        <v>92</v>
      </c>
      <c r="D194" s="73">
        <f t="shared" si="118"/>
        <v>0.5916865018296239</v>
      </c>
      <c r="E194" s="73">
        <f t="shared" si="118"/>
        <v>0.47007756520967559</v>
      </c>
      <c r="F194" s="73">
        <f t="shared" si="118"/>
        <v>0.58058129492019472</v>
      </c>
      <c r="G194" s="73">
        <f t="shared" si="118"/>
        <v>0.7929210516875238</v>
      </c>
      <c r="H194" s="73">
        <f t="shared" si="118"/>
        <v>0.7419424031961962</v>
      </c>
      <c r="I194" s="73">
        <f t="shared" si="118"/>
        <v>0.90329886589886954</v>
      </c>
      <c r="J194" s="73">
        <f t="shared" si="118"/>
        <v>0.78699728771516975</v>
      </c>
      <c r="K194" s="73">
        <f t="shared" si="118"/>
        <v>0.29400907224204564</v>
      </c>
      <c r="L194" s="73">
        <f t="shared" si="118"/>
        <v>0.36165887821561499</v>
      </c>
      <c r="M194" s="73">
        <f t="shared" si="118"/>
        <v>0.66906335186094679</v>
      </c>
      <c r="N194" s="73">
        <f t="shared" si="118"/>
        <v>0.49914865860077118</v>
      </c>
      <c r="O194" s="73">
        <f t="shared" si="118"/>
        <v>0.71364071013073593</v>
      </c>
      <c r="P194" s="73">
        <f t="shared" si="118"/>
        <v>0.21710507226987549</v>
      </c>
      <c r="Q194" s="73">
        <f t="shared" si="118"/>
        <v>0.29052251512754601</v>
      </c>
      <c r="R194" s="73">
        <f t="shared" si="118"/>
        <v>0.25267710750124373</v>
      </c>
      <c r="S194" s="73">
        <f t="shared" si="118"/>
        <v>0.11475149216472623</v>
      </c>
      <c r="T194" s="73">
        <f t="shared" si="118"/>
        <v>0.34380161491186195</v>
      </c>
      <c r="U194" s="73">
        <f t="shared" si="119"/>
        <v>0.45512394137795492</v>
      </c>
      <c r="V194" s="73">
        <f>IFERROR([5]CbCrt!D888/[5]CbCrt!D$900*100,"")</f>
        <v>0.36488904349459789</v>
      </c>
      <c r="W194" s="73">
        <f>IFERROR('[5]CbCstN-1'!E888/'[5]CbCstN-1'!E$900*100,"")</f>
        <v>0.45521891904323181</v>
      </c>
      <c r="X194" s="73">
        <f>IFERROR('[5]CbCstN-1'!F888/'[5]CbCstN-1'!F$900*100,"")</f>
        <v>0.45746553488029201</v>
      </c>
      <c r="Y194" s="73">
        <f>IFERROR('[5]CbCstN-1'!G888/'[5]CbCstN-1'!G$900*100,"")</f>
        <v>0.41279996025558369</v>
      </c>
      <c r="Z194" s="121"/>
    </row>
    <row r="195" spans="1:26" x14ac:dyDescent="0.2">
      <c r="A195" s="63" t="s">
        <v>93</v>
      </c>
      <c r="B195" s="64"/>
      <c r="C195" s="65" t="s">
        <v>94</v>
      </c>
      <c r="D195" s="73">
        <f t="shared" ref="D195:T206" si="120">IFERROR(D55/D$66*100,"")</f>
        <v>3.8465590046761235</v>
      </c>
      <c r="E195" s="73">
        <f t="shared" si="120"/>
        <v>4.0905946472367676</v>
      </c>
      <c r="F195" s="73">
        <f t="shared" si="120"/>
        <v>4.1234961726476405</v>
      </c>
      <c r="G195" s="73">
        <f t="shared" si="120"/>
        <v>4.0238919588317223</v>
      </c>
      <c r="H195" s="73">
        <f t="shared" si="120"/>
        <v>4.0402960621891282</v>
      </c>
      <c r="I195" s="73">
        <f t="shared" si="120"/>
        <v>3.9086114439016528</v>
      </c>
      <c r="J195" s="73">
        <f t="shared" si="120"/>
        <v>3.9261677123043084</v>
      </c>
      <c r="K195" s="73">
        <f t="shared" si="120"/>
        <v>4.0426772394936705</v>
      </c>
      <c r="L195" s="73">
        <f t="shared" si="120"/>
        <v>4.0633637995918157</v>
      </c>
      <c r="M195" s="73">
        <f t="shared" si="120"/>
        <v>4.0567923095856546</v>
      </c>
      <c r="N195" s="73">
        <f t="shared" si="120"/>
        <v>3.959779146711599</v>
      </c>
      <c r="O195" s="73">
        <f t="shared" si="120"/>
        <v>4.0280018457202056</v>
      </c>
      <c r="P195" s="73">
        <f t="shared" si="120"/>
        <v>4.0649783248895659</v>
      </c>
      <c r="Q195" s="73">
        <f t="shared" si="120"/>
        <v>4.0536555864170625</v>
      </c>
      <c r="R195" s="73">
        <f t="shared" si="120"/>
        <v>4.1495977766239109</v>
      </c>
      <c r="S195" s="73">
        <f t="shared" si="120"/>
        <v>4.0749158633094922</v>
      </c>
      <c r="T195" s="73">
        <f t="shared" si="120"/>
        <v>4.2395311304499321</v>
      </c>
      <c r="U195" s="73">
        <f t="shared" si="119"/>
        <v>4.4149417755941958</v>
      </c>
      <c r="V195" s="73">
        <f>IFERROR([5]CbCrt!D889/[5]CbCrt!D$900*100,"")</f>
        <v>4.256402804625842</v>
      </c>
      <c r="W195" s="73">
        <f>IFERROR('[5]CbCstN-1'!E889/'[5]CbCstN-1'!E$900*100,"")</f>
        <v>3.553383687105987</v>
      </c>
      <c r="X195" s="73">
        <f>IFERROR('[5]CbCstN-1'!F889/'[5]CbCstN-1'!F$900*100,"")</f>
        <v>3.1911357484030094</v>
      </c>
      <c r="Y195" s="73">
        <f>IFERROR('[5]CbCstN-1'!G889/'[5]CbCstN-1'!G$900*100,"")</f>
        <v>2.6887323450673453</v>
      </c>
      <c r="Z195" s="121"/>
    </row>
    <row r="196" spans="1:26" x14ac:dyDescent="0.2">
      <c r="A196" s="63" t="s">
        <v>95</v>
      </c>
      <c r="B196" s="64"/>
      <c r="C196" s="65" t="s">
        <v>96</v>
      </c>
      <c r="D196" s="73">
        <f t="shared" si="120"/>
        <v>0.29601626600065678</v>
      </c>
      <c r="E196" s="73">
        <f t="shared" si="120"/>
        <v>0.29794984704658534</v>
      </c>
      <c r="F196" s="73">
        <f t="shared" si="120"/>
        <v>0.28140598324222266</v>
      </c>
      <c r="G196" s="73">
        <f t="shared" si="120"/>
        <v>0.2439893008588622</v>
      </c>
      <c r="H196" s="73">
        <f t="shared" si="120"/>
        <v>0.27638884533287722</v>
      </c>
      <c r="I196" s="73">
        <f t="shared" si="120"/>
        <v>0.27687686924256683</v>
      </c>
      <c r="J196" s="73">
        <f t="shared" si="120"/>
        <v>0.3304753776191604</v>
      </c>
      <c r="K196" s="73">
        <f t="shared" si="120"/>
        <v>0.26151294484425358</v>
      </c>
      <c r="L196" s="73">
        <f t="shared" si="120"/>
        <v>0.23617222476897165</v>
      </c>
      <c r="M196" s="73">
        <f t="shared" si="120"/>
        <v>0.32533960566155878</v>
      </c>
      <c r="N196" s="73">
        <f t="shared" si="120"/>
        <v>0.38306062148783843</v>
      </c>
      <c r="O196" s="73">
        <f t="shared" si="120"/>
        <v>0.50377979731382527</v>
      </c>
      <c r="P196" s="73">
        <f t="shared" si="120"/>
        <v>0.52277636601220778</v>
      </c>
      <c r="Q196" s="73">
        <f t="shared" si="120"/>
        <v>0.626942434243975</v>
      </c>
      <c r="R196" s="73">
        <f t="shared" si="120"/>
        <v>1.6439234300473775</v>
      </c>
      <c r="S196" s="73">
        <f t="shared" si="120"/>
        <v>0.75143349583435504</v>
      </c>
      <c r="T196" s="73">
        <f t="shared" si="120"/>
        <v>0.8301254842453285</v>
      </c>
      <c r="U196" s="73">
        <f t="shared" si="119"/>
        <v>1.0483819070714107</v>
      </c>
      <c r="V196" s="73">
        <f>IFERROR([5]CbCrt!D890/[5]CbCrt!D$900*100,"")</f>
        <v>0.79171822228876143</v>
      </c>
      <c r="W196" s="73">
        <f>IFERROR('[5]CbCstN-1'!E890/'[5]CbCstN-1'!E$900*100,"")</f>
        <v>2.0082039759874113</v>
      </c>
      <c r="X196" s="73">
        <f>IFERROR('[5]CbCstN-1'!F890/'[5]CbCstN-1'!F$900*100,"")</f>
        <v>2.2124414587679602</v>
      </c>
      <c r="Y196" s="73">
        <f>IFERROR('[5]CbCstN-1'!G890/'[5]CbCstN-1'!G$900*100,"")</f>
        <v>2.4660732855421785</v>
      </c>
      <c r="Z196" s="121"/>
    </row>
    <row r="197" spans="1:26" x14ac:dyDescent="0.2">
      <c r="A197" s="63" t="s">
        <v>97</v>
      </c>
      <c r="B197" s="64"/>
      <c r="C197" s="65" t="s">
        <v>98</v>
      </c>
      <c r="D197" s="73">
        <f t="shared" si="120"/>
        <v>1.0628516487211412</v>
      </c>
      <c r="E197" s="73">
        <f t="shared" si="120"/>
        <v>1.3307967200057982</v>
      </c>
      <c r="F197" s="73">
        <f t="shared" si="120"/>
        <v>1.2618833837664361</v>
      </c>
      <c r="G197" s="73">
        <f t="shared" si="120"/>
        <v>1.2774474442620036</v>
      </c>
      <c r="H197" s="73">
        <f t="shared" si="120"/>
        <v>1.2355071544985141</v>
      </c>
      <c r="I197" s="73">
        <f t="shared" si="120"/>
        <v>1.2092990460820878</v>
      </c>
      <c r="J197" s="73">
        <f t="shared" si="120"/>
        <v>0.99682275288182753</v>
      </c>
      <c r="K197" s="73">
        <f t="shared" si="120"/>
        <v>1.0055798086502179</v>
      </c>
      <c r="L197" s="73">
        <f t="shared" si="120"/>
        <v>1.015014941395894</v>
      </c>
      <c r="M197" s="73">
        <f t="shared" si="120"/>
        <v>1.0453032624767928</v>
      </c>
      <c r="N197" s="73">
        <f t="shared" si="120"/>
        <v>1.0723474538534605</v>
      </c>
      <c r="O197" s="73">
        <f t="shared" si="120"/>
        <v>1.1604988646096654</v>
      </c>
      <c r="P197" s="73">
        <f t="shared" si="120"/>
        <v>1.1584818060766986</v>
      </c>
      <c r="Q197" s="73">
        <f t="shared" si="120"/>
        <v>1.0899481176270633</v>
      </c>
      <c r="R197" s="73">
        <f t="shared" si="120"/>
        <v>1.0725857812402433</v>
      </c>
      <c r="S197" s="73">
        <f t="shared" si="120"/>
        <v>1.0955065175424896</v>
      </c>
      <c r="T197" s="73">
        <f t="shared" si="120"/>
        <v>1.1007740113120812</v>
      </c>
      <c r="U197" s="73">
        <f t="shared" si="119"/>
        <v>1.1565010747525279</v>
      </c>
      <c r="V197" s="73">
        <f>IFERROR([5]CbCrt!D891/[5]CbCrt!D$900*100,"")</f>
        <v>1.1473602787599644</v>
      </c>
      <c r="W197" s="73">
        <f>IFERROR('[5]CbCstN-1'!E891/'[5]CbCstN-1'!E$900*100,"")</f>
        <v>1.1227153683077871</v>
      </c>
      <c r="X197" s="73">
        <f>IFERROR('[5]CbCstN-1'!F891/'[5]CbCstN-1'!F$900*100,"")</f>
        <v>1.0723343934669214</v>
      </c>
      <c r="Y197" s="73">
        <f>IFERROR('[5]CbCstN-1'!G891/'[5]CbCstN-1'!G$900*100,"")</f>
        <v>0.95770494061484157</v>
      </c>
      <c r="Z197" s="121"/>
    </row>
    <row r="198" spans="1:26" x14ac:dyDescent="0.2">
      <c r="A198" s="63" t="s">
        <v>99</v>
      </c>
      <c r="B198" s="64"/>
      <c r="C198" s="65" t="s">
        <v>100</v>
      </c>
      <c r="D198" s="73">
        <f t="shared" si="120"/>
        <v>2.3948380993830933</v>
      </c>
      <c r="E198" s="73">
        <f t="shared" si="120"/>
        <v>2.5022276361678499</v>
      </c>
      <c r="F198" s="73">
        <f t="shared" si="120"/>
        <v>2.5098324236508067</v>
      </c>
      <c r="G198" s="73">
        <f t="shared" si="120"/>
        <v>2.4820304802202635</v>
      </c>
      <c r="H198" s="73">
        <f t="shared" si="120"/>
        <v>2.4708731144934775</v>
      </c>
      <c r="I198" s="73">
        <f t="shared" si="120"/>
        <v>2.356564813100511</v>
      </c>
      <c r="J198" s="73">
        <f t="shared" si="120"/>
        <v>2.3473535711318734</v>
      </c>
      <c r="K198" s="73">
        <f t="shared" si="120"/>
        <v>2.4288621129989902</v>
      </c>
      <c r="L198" s="73">
        <f t="shared" si="120"/>
        <v>2.4412023475439524</v>
      </c>
      <c r="M198" s="73">
        <f t="shared" si="120"/>
        <v>2.4172921939888283</v>
      </c>
      <c r="N198" s="73">
        <f t="shared" si="120"/>
        <v>2.4987381453825606</v>
      </c>
      <c r="O198" s="73">
        <f t="shared" si="120"/>
        <v>2.4867024945870631</v>
      </c>
      <c r="P198" s="73">
        <f t="shared" si="120"/>
        <v>2.5870735636701534</v>
      </c>
      <c r="Q198" s="73">
        <f t="shared" si="120"/>
        <v>2.5596097558029345</v>
      </c>
      <c r="R198" s="73">
        <f t="shared" si="120"/>
        <v>2.6203163540386076</v>
      </c>
      <c r="S198" s="73">
        <f t="shared" si="120"/>
        <v>2.573440753822374</v>
      </c>
      <c r="T198" s="73">
        <f t="shared" si="120"/>
        <v>2.6077995138296028</v>
      </c>
      <c r="U198" s="73">
        <f t="shared" si="119"/>
        <v>2.7237958545385674</v>
      </c>
      <c r="V198" s="73">
        <f>IFERROR([5]CbCrt!D892/[5]CbCrt!D$900*100,"")</f>
        <v>2.7067252015623007</v>
      </c>
      <c r="W198" s="73">
        <f>IFERROR('[5]CbCstN-1'!E892/'[5]CbCstN-1'!E$900*100,"")</f>
        <v>3.3539292250267265</v>
      </c>
      <c r="X198" s="73">
        <f>IFERROR('[5]CbCstN-1'!F892/'[5]CbCstN-1'!F$900*100,"")</f>
        <v>4.0323446369699925</v>
      </c>
      <c r="Y198" s="73">
        <f>IFERROR('[5]CbCstN-1'!G892/'[5]CbCstN-1'!G$900*100,"")</f>
        <v>3.8596118822255518</v>
      </c>
      <c r="Z198" s="121"/>
    </row>
    <row r="199" spans="1:26" x14ac:dyDescent="0.2">
      <c r="A199" s="63" t="s">
        <v>101</v>
      </c>
      <c r="B199" s="64"/>
      <c r="C199" s="65" t="s">
        <v>102</v>
      </c>
      <c r="D199" s="73">
        <f t="shared" si="120"/>
        <v>0.77064659582157347</v>
      </c>
      <c r="E199" s="73">
        <f t="shared" si="120"/>
        <v>0.80885245560615626</v>
      </c>
      <c r="F199" s="73">
        <f t="shared" si="120"/>
        <v>0.81278841595705531</v>
      </c>
      <c r="G199" s="73">
        <f t="shared" si="120"/>
        <v>0.79993768908441598</v>
      </c>
      <c r="H199" s="73">
        <f t="shared" si="120"/>
        <v>0.79883983789032276</v>
      </c>
      <c r="I199" s="73">
        <f t="shared" si="120"/>
        <v>0.76436427187113853</v>
      </c>
      <c r="J199" s="73">
        <f t="shared" si="120"/>
        <v>0.76465994563844331</v>
      </c>
      <c r="K199" s="73">
        <f t="shared" si="120"/>
        <v>0.78923621844988467</v>
      </c>
      <c r="L199" s="73">
        <f t="shared" si="120"/>
        <v>0.7925885668512721</v>
      </c>
      <c r="M199" s="73">
        <f t="shared" si="120"/>
        <v>0.78677083660106883</v>
      </c>
      <c r="N199" s="73">
        <f t="shared" si="120"/>
        <v>0.79936154268424509</v>
      </c>
      <c r="O199" s="73">
        <f t="shared" si="120"/>
        <v>0.80045996502517003</v>
      </c>
      <c r="P199" s="73">
        <f t="shared" si="120"/>
        <v>0.82543817510301898</v>
      </c>
      <c r="Q199" s="73">
        <f t="shared" si="120"/>
        <v>0.81784056283177997</v>
      </c>
      <c r="R199" s="73">
        <f t="shared" si="120"/>
        <v>0.8381965096337336</v>
      </c>
      <c r="S199" s="73">
        <f t="shared" si="120"/>
        <v>0.82268038955343792</v>
      </c>
      <c r="T199" s="73">
        <f t="shared" si="120"/>
        <v>0.84076585158627293</v>
      </c>
      <c r="U199" s="73">
        <f t="shared" si="119"/>
        <v>0.87713560791791034</v>
      </c>
      <c r="V199" s="73">
        <f>IFERROR([5]CbCrt!D893/[5]CbCrt!D$900*100,"")</f>
        <v>0.86363923247072161</v>
      </c>
      <c r="W199" s="73">
        <f>IFERROR('[5]CbCstN-1'!E893/'[5]CbCstN-1'!E$900*100,"")</f>
        <v>0.85426722437721003</v>
      </c>
      <c r="X199" s="73">
        <f>IFERROR('[5]CbCstN-1'!F893/'[5]CbCstN-1'!F$900*100,"")</f>
        <v>0.7523542596546956</v>
      </c>
      <c r="Y199" s="73">
        <f>IFERROR('[5]CbCstN-1'!G893/'[5]CbCstN-1'!G$900*100,"")</f>
        <v>0.68739774563347744</v>
      </c>
      <c r="Z199" s="121"/>
    </row>
    <row r="200" spans="1:26" x14ac:dyDescent="0.2">
      <c r="A200" s="63" t="s">
        <v>103</v>
      </c>
      <c r="B200" s="64"/>
      <c r="C200" s="65" t="s">
        <v>104</v>
      </c>
      <c r="D200" s="73">
        <f t="shared" si="120"/>
        <v>4.5759082102066939</v>
      </c>
      <c r="E200" s="73">
        <f t="shared" si="120"/>
        <v>6.1737795058605762</v>
      </c>
      <c r="F200" s="73">
        <f t="shared" si="120"/>
        <v>6.0928004882229265</v>
      </c>
      <c r="G200" s="73">
        <f t="shared" si="120"/>
        <v>5.7096714310328158</v>
      </c>
      <c r="H200" s="73">
        <f t="shared" si="120"/>
        <v>6.0876031245371127</v>
      </c>
      <c r="I200" s="73">
        <f t="shared" si="120"/>
        <v>5.7565203867752128</v>
      </c>
      <c r="J200" s="73">
        <f t="shared" si="120"/>
        <v>6.0533351174122032</v>
      </c>
      <c r="K200" s="73">
        <f t="shared" si="120"/>
        <v>5.9752255136710826</v>
      </c>
      <c r="L200" s="73">
        <f t="shared" si="120"/>
        <v>6.2223129528513192</v>
      </c>
      <c r="M200" s="73">
        <f t="shared" si="120"/>
        <v>5.8196466794951034</v>
      </c>
      <c r="N200" s="73">
        <f t="shared" si="120"/>
        <v>5.8950505101755457</v>
      </c>
      <c r="O200" s="73">
        <f t="shared" si="120"/>
        <v>5.1235167343993755</v>
      </c>
      <c r="P200" s="73">
        <f t="shared" si="120"/>
        <v>6.3350279551660922</v>
      </c>
      <c r="Q200" s="73">
        <f t="shared" si="120"/>
        <v>6.7216141588668616</v>
      </c>
      <c r="R200" s="73">
        <f t="shared" si="120"/>
        <v>6.8381866856911584</v>
      </c>
      <c r="S200" s="73">
        <f t="shared" si="120"/>
        <v>5.5932276087212029</v>
      </c>
      <c r="T200" s="73">
        <f t="shared" si="120"/>
        <v>6.2536626662443719</v>
      </c>
      <c r="U200" s="73">
        <f t="shared" si="119"/>
        <v>7.7066864064787532</v>
      </c>
      <c r="V200" s="73">
        <f>IFERROR([5]CbCrt!D894/[5]CbCrt!D$900*100,"")</f>
        <v>7.7508832340383051</v>
      </c>
      <c r="W200" s="73">
        <f>IFERROR('[5]CbCstN-1'!E894/'[5]CbCstN-1'!E$900*100,"")</f>
        <v>7.738721623734941</v>
      </c>
      <c r="X200" s="73">
        <f>IFERROR('[5]CbCstN-1'!F894/'[5]CbCstN-1'!F$900*100,"")</f>
        <v>7.3361330517232233</v>
      </c>
      <c r="Y200" s="73">
        <f>IFERROR('[5]CbCstN-1'!G894/'[5]CbCstN-1'!G$900*100,"")</f>
        <v>7.5316798000133227</v>
      </c>
      <c r="Z200" s="121"/>
    </row>
    <row r="201" spans="1:26" x14ac:dyDescent="0.2">
      <c r="A201" s="63" t="s">
        <v>105</v>
      </c>
      <c r="B201" s="64"/>
      <c r="C201" s="65" t="s">
        <v>106</v>
      </c>
      <c r="D201" s="73">
        <f t="shared" si="120"/>
        <v>0.84970309370163599</v>
      </c>
      <c r="E201" s="73">
        <f t="shared" si="120"/>
        <v>1.3608541461796999</v>
      </c>
      <c r="F201" s="73">
        <f t="shared" si="120"/>
        <v>1.1652274803539853</v>
      </c>
      <c r="G201" s="73">
        <f t="shared" si="120"/>
        <v>1.4997538552545444</v>
      </c>
      <c r="H201" s="73">
        <f t="shared" si="120"/>
        <v>1.5318514868173361</v>
      </c>
      <c r="I201" s="73">
        <f t="shared" si="120"/>
        <v>2.3923503993104354</v>
      </c>
      <c r="J201" s="73">
        <f t="shared" si="120"/>
        <v>2.0555140954246052</v>
      </c>
      <c r="K201" s="73">
        <f t="shared" si="120"/>
        <v>2.8728168450689484</v>
      </c>
      <c r="L201" s="73">
        <f t="shared" si="120"/>
        <v>3.2704372928862737</v>
      </c>
      <c r="M201" s="73">
        <f t="shared" si="120"/>
        <v>3.0630518692385609</v>
      </c>
      <c r="N201" s="73">
        <f t="shared" si="120"/>
        <v>2.8830339191688101</v>
      </c>
      <c r="O201" s="73">
        <f t="shared" si="120"/>
        <v>2.9051996413464511</v>
      </c>
      <c r="P201" s="73">
        <f t="shared" si="120"/>
        <v>2.7669641775649021</v>
      </c>
      <c r="Q201" s="73">
        <f t="shared" si="120"/>
        <v>2.9941671293222409</v>
      </c>
      <c r="R201" s="73">
        <f t="shared" si="120"/>
        <v>3.009581170656074</v>
      </c>
      <c r="S201" s="73">
        <f t="shared" si="120"/>
        <v>3.0699310196661078</v>
      </c>
      <c r="T201" s="73">
        <f t="shared" si="120"/>
        <v>2.5402384193001919</v>
      </c>
      <c r="U201" s="73">
        <f t="shared" si="119"/>
        <v>2.5384027368815074</v>
      </c>
      <c r="V201" s="73">
        <f>IFERROR([5]CbCrt!D895/[5]CbCrt!D$900*100,"")</f>
        <v>2.4975671617474164</v>
      </c>
      <c r="W201" s="73">
        <f>IFERROR('[5]CbCstN-1'!E895/'[5]CbCstN-1'!E$900*100,"")</f>
        <v>2.5492816991122815</v>
      </c>
      <c r="X201" s="73">
        <f>IFERROR('[5]CbCstN-1'!F895/'[5]CbCstN-1'!F$900*100,"")</f>
        <v>2.5800176674560542</v>
      </c>
      <c r="Y201" s="73">
        <f>IFERROR('[5]CbCstN-1'!G895/'[5]CbCstN-1'!G$900*100,"")</f>
        <v>2.6669406622639187</v>
      </c>
      <c r="Z201" s="121"/>
    </row>
    <row r="202" spans="1:26" ht="14.45" customHeight="1" x14ac:dyDescent="0.2">
      <c r="A202" s="63" t="s">
        <v>107</v>
      </c>
      <c r="B202" s="64"/>
      <c r="C202" s="65" t="s">
        <v>108</v>
      </c>
      <c r="D202" s="73">
        <f t="shared" si="120"/>
        <v>0.77482207010394233</v>
      </c>
      <c r="E202" s="73">
        <f t="shared" si="120"/>
        <v>1.1476077494010073</v>
      </c>
      <c r="F202" s="73">
        <f t="shared" si="120"/>
        <v>1.0022611575919242</v>
      </c>
      <c r="G202" s="73">
        <f t="shared" si="120"/>
        <v>1.1807734251919726</v>
      </c>
      <c r="H202" s="73">
        <f t="shared" si="120"/>
        <v>1.0013438456084796</v>
      </c>
      <c r="I202" s="73">
        <f t="shared" si="120"/>
        <v>1.2251677129090615</v>
      </c>
      <c r="J202" s="73">
        <f t="shared" si="120"/>
        <v>0.80690478248846753</v>
      </c>
      <c r="K202" s="73">
        <f t="shared" si="120"/>
        <v>1.3166011630693157</v>
      </c>
      <c r="L202" s="73">
        <f t="shared" si="120"/>
        <v>1.6018167871017248</v>
      </c>
      <c r="M202" s="73">
        <f t="shared" si="120"/>
        <v>1.549934882833599</v>
      </c>
      <c r="N202" s="73">
        <f t="shared" si="120"/>
        <v>1.2513021938422271</v>
      </c>
      <c r="O202" s="73">
        <f t="shared" si="120"/>
        <v>1.2252508252601375</v>
      </c>
      <c r="P202" s="73">
        <f t="shared" si="120"/>
        <v>1.0634628040594567</v>
      </c>
      <c r="Q202" s="73">
        <f t="shared" si="120"/>
        <v>1.4878276794491658</v>
      </c>
      <c r="R202" s="73">
        <f t="shared" si="120"/>
        <v>1.1493209356559551</v>
      </c>
      <c r="S202" s="73">
        <f t="shared" si="120"/>
        <v>1.3745221401031604</v>
      </c>
      <c r="T202" s="73">
        <f t="shared" si="120"/>
        <v>1.2340115373865053</v>
      </c>
      <c r="U202" s="73">
        <f t="shared" si="119"/>
        <v>1.3069923741870375</v>
      </c>
      <c r="V202" s="73">
        <f>IFERROR([5]CbCrt!D896/[5]CbCrt!D$900*100,"")</f>
        <v>1.2821020896722899</v>
      </c>
      <c r="W202" s="73">
        <f>IFERROR('[5]CbCstN-1'!E896/'[5]CbCstN-1'!E$900*100,"")</f>
        <v>1.4533275164922774</v>
      </c>
      <c r="X202" s="73">
        <f>IFERROR('[5]CbCstN-1'!F896/'[5]CbCstN-1'!F$900*100,"")</f>
        <v>1.4545257012337471</v>
      </c>
      <c r="Y202" s="73">
        <f>IFERROR('[5]CbCstN-1'!G896/'[5]CbCstN-1'!G$900*100,"")</f>
        <v>1.2594011916550276</v>
      </c>
      <c r="Z202" s="121"/>
    </row>
    <row r="203" spans="1:26" x14ac:dyDescent="0.2">
      <c r="A203" s="63" t="s">
        <v>109</v>
      </c>
      <c r="B203" s="64"/>
      <c r="C203" s="65" t="s">
        <v>110</v>
      </c>
      <c r="D203" s="73">
        <f t="shared" si="120"/>
        <v>0.51841785687335706</v>
      </c>
      <c r="E203" s="73">
        <f t="shared" si="120"/>
        <v>0.57594849059953379</v>
      </c>
      <c r="F203" s="73">
        <f t="shared" si="120"/>
        <v>0.56340662221113591</v>
      </c>
      <c r="G203" s="73">
        <f t="shared" si="120"/>
        <v>0.56024984991913118</v>
      </c>
      <c r="H203" s="73">
        <f t="shared" si="120"/>
        <v>0.55901009209364738</v>
      </c>
      <c r="I203" s="73">
        <f t="shared" si="120"/>
        <v>0.53771211487677262</v>
      </c>
      <c r="J203" s="73">
        <f t="shared" si="120"/>
        <v>0.53999862185654002</v>
      </c>
      <c r="K203" s="73">
        <f t="shared" si="120"/>
        <v>0.55106596376559036</v>
      </c>
      <c r="L203" s="73">
        <f t="shared" si="120"/>
        <v>0.54665839536501515</v>
      </c>
      <c r="M203" s="73">
        <f t="shared" si="120"/>
        <v>0.54488160656569529</v>
      </c>
      <c r="N203" s="73">
        <f t="shared" si="120"/>
        <v>0.55016308735067043</v>
      </c>
      <c r="O203" s="73">
        <f t="shared" si="120"/>
        <v>0.57354803671676102</v>
      </c>
      <c r="P203" s="73">
        <f t="shared" si="120"/>
        <v>0.59000659606586781</v>
      </c>
      <c r="Q203" s="73">
        <f t="shared" si="120"/>
        <v>0.58270114812824403</v>
      </c>
      <c r="R203" s="73">
        <f t="shared" si="120"/>
        <v>0.58454455407735095</v>
      </c>
      <c r="S203" s="73">
        <f t="shared" si="120"/>
        <v>0.58070255762130696</v>
      </c>
      <c r="T203" s="73">
        <f t="shared" si="120"/>
        <v>0.58901668908079008</v>
      </c>
      <c r="U203" s="73">
        <f t="shared" si="119"/>
        <v>0.61647276228481607</v>
      </c>
      <c r="V203" s="73">
        <f>IFERROR([5]CbCrt!D897/[5]CbCrt!D$900*100,"")</f>
        <v>0.60384293038486547</v>
      </c>
      <c r="W203" s="73">
        <f>IFERROR('[5]CbCstN-1'!E897/'[5]CbCstN-1'!E$900*100,"")</f>
        <v>0.58428588751660382</v>
      </c>
      <c r="X203" s="73">
        <f>IFERROR('[5]CbCstN-1'!F897/'[5]CbCstN-1'!F$900*100,"")</f>
        <v>0.56028857707136692</v>
      </c>
      <c r="Y203" s="73">
        <f>IFERROR('[5]CbCstN-1'!G897/'[5]CbCstN-1'!G$900*100,"")</f>
        <v>0.61321569588295266</v>
      </c>
      <c r="Z203" s="121"/>
    </row>
    <row r="204" spans="1:26" x14ac:dyDescent="0.2">
      <c r="A204" s="12" t="s">
        <v>111</v>
      </c>
      <c r="B204" s="12"/>
      <c r="C204" s="9" t="s">
        <v>112</v>
      </c>
      <c r="D204" s="19">
        <f t="shared" si="120"/>
        <v>90.797555683053034</v>
      </c>
      <c r="E204" s="19">
        <f t="shared" si="120"/>
        <v>93.759059984736709</v>
      </c>
      <c r="F204" s="19">
        <f t="shared" si="120"/>
        <v>93.570579644792701</v>
      </c>
      <c r="G204" s="19">
        <f t="shared" si="120"/>
        <v>91.462932139098129</v>
      </c>
      <c r="H204" s="19">
        <f t="shared" si="120"/>
        <v>92.369209230503742</v>
      </c>
      <c r="I204" s="19">
        <f t="shared" si="120"/>
        <v>93.830961988501045</v>
      </c>
      <c r="J204" s="19">
        <f t="shared" si="120"/>
        <v>94.080201430011925</v>
      </c>
      <c r="K204" s="19">
        <f t="shared" si="120"/>
        <v>93.424662360851201</v>
      </c>
      <c r="L204" s="19">
        <f t="shared" si="120"/>
        <v>93.261164441650862</v>
      </c>
      <c r="M204" s="19">
        <f t="shared" si="120"/>
        <v>92.911695557378039</v>
      </c>
      <c r="N204" s="19">
        <f t="shared" si="120"/>
        <v>92.567630099413776</v>
      </c>
      <c r="O204" s="19">
        <f t="shared" si="120"/>
        <v>92.580339519278752</v>
      </c>
      <c r="P204" s="19">
        <f t="shared" si="120"/>
        <v>92.637150488331272</v>
      </c>
      <c r="Q204" s="19">
        <f t="shared" si="120"/>
        <v>93.048510737667129</v>
      </c>
      <c r="R204" s="19">
        <f t="shared" si="120"/>
        <v>92.380902169309152</v>
      </c>
      <c r="S204" s="19">
        <f t="shared" si="120"/>
        <v>92.290862080495529</v>
      </c>
      <c r="T204" s="19">
        <f t="shared" si="120"/>
        <v>93.967176497718199</v>
      </c>
      <c r="U204" s="19">
        <f t="shared" si="119"/>
        <v>93.597588401001687</v>
      </c>
      <c r="V204" s="19">
        <f>IFERROR([5]CbCrt!D898/[5]CbCrt!D$900*100,"")</f>
        <v>93.194511105924974</v>
      </c>
      <c r="W204" s="19">
        <f>IFERROR('[5]CbCstN-1'!E898/'[5]CbCstN-1'!E$900*100,"")</f>
        <v>93.741367078445109</v>
      </c>
      <c r="X204" s="19">
        <f>IFERROR('[5]CbCstN-1'!F898/'[5]CbCstN-1'!F$900*100,"")</f>
        <v>94.138439909308786</v>
      </c>
      <c r="Y204" s="19">
        <f>IFERROR('[5]CbCstN-1'!G898/'[5]CbCstN-1'!G$900*100,"")</f>
        <v>93.163734575045254</v>
      </c>
      <c r="Z204" s="32"/>
    </row>
    <row r="205" spans="1:26" x14ac:dyDescent="0.2">
      <c r="A205" s="63" t="s">
        <v>113</v>
      </c>
      <c r="B205" s="64"/>
      <c r="C205" s="65" t="s">
        <v>114</v>
      </c>
      <c r="D205" s="73">
        <f t="shared" si="120"/>
        <v>9.2024443169469627</v>
      </c>
      <c r="E205" s="73">
        <f t="shared" si="120"/>
        <v>6.2409400152632886</v>
      </c>
      <c r="F205" s="73">
        <f t="shared" si="120"/>
        <v>6.4294203552072897</v>
      </c>
      <c r="G205" s="73">
        <f t="shared" si="120"/>
        <v>8.5370678609018764</v>
      </c>
      <c r="H205" s="73">
        <f t="shared" si="120"/>
        <v>7.6307907694962624</v>
      </c>
      <c r="I205" s="73">
        <f t="shared" si="120"/>
        <v>6.1690380114989578</v>
      </c>
      <c r="J205" s="73">
        <f t="shared" si="120"/>
        <v>5.9197985699880737</v>
      </c>
      <c r="K205" s="73">
        <f t="shared" si="120"/>
        <v>6.5753376391487945</v>
      </c>
      <c r="L205" s="73">
        <f t="shared" si="120"/>
        <v>6.7388355583491366</v>
      </c>
      <c r="M205" s="73">
        <f t="shared" si="120"/>
        <v>7.0883044426219621</v>
      </c>
      <c r="N205" s="73">
        <f t="shared" si="120"/>
        <v>7.4323699005862149</v>
      </c>
      <c r="O205" s="73">
        <f t="shared" si="120"/>
        <v>7.4196604807212365</v>
      </c>
      <c r="P205" s="73">
        <f t="shared" si="120"/>
        <v>7.3628495116687187</v>
      </c>
      <c r="Q205" s="73">
        <f t="shared" si="120"/>
        <v>6.9514892623328706</v>
      </c>
      <c r="R205" s="73">
        <f t="shared" si="120"/>
        <v>7.6190978306908432</v>
      </c>
      <c r="S205" s="73">
        <f t="shared" si="120"/>
        <v>7.70913791950447</v>
      </c>
      <c r="T205" s="73">
        <f t="shared" si="120"/>
        <v>6.0328235022817971</v>
      </c>
      <c r="U205" s="73">
        <f t="shared" si="119"/>
        <v>6.4024115989983086</v>
      </c>
      <c r="V205" s="73">
        <f>IFERROR([5]CbCrt!D899/[5]CbCrt!D$900*100,"")</f>
        <v>6.8054888940750295</v>
      </c>
      <c r="W205" s="73">
        <f>IFERROR('[5]CbCstN-1'!E899/'[5]CbCstN-1'!E$900*100,"")</f>
        <v>6.2586329215548808</v>
      </c>
      <c r="X205" s="73">
        <f>IFERROR('[5]CbCstN-1'!F899/'[5]CbCstN-1'!F$900*100,"")</f>
        <v>5.8615600906912171</v>
      </c>
      <c r="Y205" s="73">
        <f>IFERROR('[5]CbCstN-1'!G899/'[5]CbCstN-1'!G$900*100,"")</f>
        <v>6.8362654249547514</v>
      </c>
      <c r="Z205" s="121"/>
    </row>
    <row r="206" spans="1:26" x14ac:dyDescent="0.2">
      <c r="A206" s="12" t="s">
        <v>115</v>
      </c>
      <c r="B206" s="12"/>
      <c r="C206" s="9" t="s">
        <v>13</v>
      </c>
      <c r="D206" s="19">
        <f t="shared" si="120"/>
        <v>100</v>
      </c>
      <c r="E206" s="19">
        <f t="shared" si="120"/>
        <v>100</v>
      </c>
      <c r="F206" s="19">
        <f t="shared" si="120"/>
        <v>100</v>
      </c>
      <c r="G206" s="19">
        <f t="shared" si="120"/>
        <v>100</v>
      </c>
      <c r="H206" s="19">
        <f t="shared" si="120"/>
        <v>100</v>
      </c>
      <c r="I206" s="19">
        <f t="shared" si="120"/>
        <v>100</v>
      </c>
      <c r="J206" s="19">
        <f t="shared" si="120"/>
        <v>100</v>
      </c>
      <c r="K206" s="19">
        <f t="shared" si="120"/>
        <v>100</v>
      </c>
      <c r="L206" s="19">
        <f t="shared" si="120"/>
        <v>100</v>
      </c>
      <c r="M206" s="19">
        <f t="shared" si="120"/>
        <v>100</v>
      </c>
      <c r="N206" s="19">
        <f t="shared" si="120"/>
        <v>100</v>
      </c>
      <c r="O206" s="19">
        <f t="shared" si="120"/>
        <v>100</v>
      </c>
      <c r="P206" s="19">
        <f t="shared" si="120"/>
        <v>100</v>
      </c>
      <c r="Q206" s="19">
        <f t="shared" si="120"/>
        <v>100</v>
      </c>
      <c r="R206" s="19">
        <f t="shared" si="120"/>
        <v>100</v>
      </c>
      <c r="S206" s="19">
        <f t="shared" si="120"/>
        <v>100</v>
      </c>
      <c r="T206" s="19">
        <f t="shared" si="120"/>
        <v>100</v>
      </c>
      <c r="U206" s="19">
        <f t="shared" si="119"/>
        <v>100</v>
      </c>
      <c r="V206" s="19">
        <f>IFERROR([5]CbCrt!D900/[5]CbCrt!D$900*100,"")</f>
        <v>100</v>
      </c>
      <c r="W206" s="19">
        <f>IFERROR('[5]CbCstN-1'!E900/'[5]CbCstN-1'!E$900*100,"")</f>
        <v>100</v>
      </c>
      <c r="X206" s="19">
        <f>IFERROR('[5]CbCstN-1'!F900/'[5]CbCstN-1'!F$900*100,"")</f>
        <v>100</v>
      </c>
      <c r="Y206" s="19">
        <f>IFERROR('[5]CbCstN-1'!G900/'[5]CbCstN-1'!G$900*100,"")</f>
        <v>100</v>
      </c>
      <c r="Z206" s="32"/>
    </row>
    <row r="207" spans="1:26" x14ac:dyDescent="0.2">
      <c r="A207" s="63"/>
      <c r="B207" s="64"/>
      <c r="C207" s="65" t="s">
        <v>25</v>
      </c>
      <c r="D207" s="66"/>
      <c r="E207" s="66"/>
      <c r="F207" s="66"/>
      <c r="G207" s="66"/>
      <c r="H207" s="66"/>
      <c r="I207" s="66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 t="str">
        <f t="shared" ref="W207:Y207" si="121">+IFERROR((W172/V172-1)*100,"")</f>
        <v/>
      </c>
      <c r="X207" s="72" t="str">
        <f t="shared" si="121"/>
        <v/>
      </c>
      <c r="Y207" s="72" t="str">
        <f t="shared" si="121"/>
        <v/>
      </c>
      <c r="Z207" s="119"/>
    </row>
    <row r="208" spans="1:26" ht="9.6" customHeight="1" x14ac:dyDescent="0.2"/>
    <row r="209" spans="1:26" ht="10.7" customHeight="1" x14ac:dyDescent="0.2">
      <c r="C209" s="77" t="s">
        <v>121</v>
      </c>
      <c r="D209" s="27">
        <f t="shared" ref="D209:T209" si="122">IFERROR(D69/D$66*100,"")</f>
        <v>11.419205677021797</v>
      </c>
      <c r="E209" s="27">
        <f t="shared" si="122"/>
        <v>14.586040039127338</v>
      </c>
      <c r="F209" s="27">
        <f t="shared" si="122"/>
        <v>14.060571230542374</v>
      </c>
      <c r="G209" s="27">
        <f t="shared" si="122"/>
        <v>12.75340296443424</v>
      </c>
      <c r="H209" s="27">
        <f t="shared" si="122"/>
        <v>12.595679765843304</v>
      </c>
      <c r="I209" s="27">
        <f t="shared" si="122"/>
        <v>12.066344571538556</v>
      </c>
      <c r="J209" s="27">
        <f t="shared" si="122"/>
        <v>12.816036247300982</v>
      </c>
      <c r="K209" s="27">
        <f t="shared" si="122"/>
        <v>12.669010678624268</v>
      </c>
      <c r="L209" s="27">
        <f t="shared" si="122"/>
        <v>14.283681275824827</v>
      </c>
      <c r="M209" s="27">
        <f t="shared" si="122"/>
        <v>13.622037925689648</v>
      </c>
      <c r="N209" s="27">
        <f t="shared" si="122"/>
        <v>13.351679247650583</v>
      </c>
      <c r="O209" s="27">
        <f t="shared" si="122"/>
        <v>13.36958580810013</v>
      </c>
      <c r="P209" s="27">
        <f t="shared" si="122"/>
        <v>14.29134715244524</v>
      </c>
      <c r="Q209" s="27">
        <f t="shared" si="122"/>
        <v>13.589665604907134</v>
      </c>
      <c r="R209" s="27">
        <f t="shared" si="122"/>
        <v>13.964400646773104</v>
      </c>
      <c r="S209" s="27">
        <f t="shared" si="122"/>
        <v>13.688773039076041</v>
      </c>
      <c r="T209" s="27">
        <f t="shared" si="122"/>
        <v>13.744912691202119</v>
      </c>
      <c r="U209" s="27">
        <f t="shared" ref="U209" si="123">IFERROR(U69/U$66*100,"")</f>
        <v>12.863402671190322</v>
      </c>
      <c r="V209" s="27">
        <f>IFERROR([5]CbCrt!D903/[5]CbCrt!D$900*100,"")</f>
        <v>12.827332332310293</v>
      </c>
      <c r="W209" s="27">
        <f>IFERROR('[5]CbCstN-1'!E903/'[5]CbCstN-1'!E$900*100,"")</f>
        <v>12.967745802187448</v>
      </c>
      <c r="X209" s="27">
        <f>IFERROR('[5]CbCstN-1'!F903/'[5]CbCstN-1'!F$900*100,"")</f>
        <v>12.914703436359003</v>
      </c>
      <c r="Y209" s="27">
        <f>IFERROR('[5]CbCstN-1'!G903/'[5]CbCstN-1'!G$900*100,"")</f>
        <v>11.824076760920398</v>
      </c>
      <c r="Z209" s="76"/>
    </row>
    <row r="212" spans="1:26" ht="26.25" customHeight="1" x14ac:dyDescent="0.2">
      <c r="A212" s="133" t="s">
        <v>122</v>
      </c>
      <c r="B212" s="133"/>
      <c r="C212" s="133"/>
    </row>
    <row r="214" spans="1:26" x14ac:dyDescent="0.2">
      <c r="A214" s="59" t="s">
        <v>0</v>
      </c>
      <c r="B214" s="60" t="s">
        <v>1</v>
      </c>
      <c r="C214" s="61" t="s">
        <v>2</v>
      </c>
      <c r="D214" s="62">
        <v>1997</v>
      </c>
      <c r="E214" s="62">
        <f>+D214+1</f>
        <v>1998</v>
      </c>
      <c r="F214" s="62">
        <f>+E214+1</f>
        <v>1999</v>
      </c>
      <c r="G214" s="62">
        <f t="shared" ref="G214" si="124">+F214+1</f>
        <v>2000</v>
      </c>
      <c r="H214" s="62">
        <f t="shared" ref="H214" si="125">+G214+1</f>
        <v>2001</v>
      </c>
      <c r="I214" s="62">
        <f t="shared" ref="I214" si="126">+H214+1</f>
        <v>2002</v>
      </c>
      <c r="J214" s="62">
        <f t="shared" ref="J214" si="127">+I214+1</f>
        <v>2003</v>
      </c>
      <c r="K214" s="62">
        <f t="shared" ref="K214" si="128">+J214+1</f>
        <v>2004</v>
      </c>
      <c r="L214" s="62">
        <f t="shared" ref="L214" si="129">+K214+1</f>
        <v>2005</v>
      </c>
      <c r="M214" s="62">
        <f t="shared" ref="M214" si="130">+L214+1</f>
        <v>2006</v>
      </c>
      <c r="N214" s="62">
        <f t="shared" ref="N214" si="131">+M214+1</f>
        <v>2007</v>
      </c>
      <c r="O214" s="62">
        <f t="shared" ref="O214" si="132">+N214+1</f>
        <v>2008</v>
      </c>
      <c r="P214" s="62">
        <f t="shared" ref="P214" si="133">+O214+1</f>
        <v>2009</v>
      </c>
      <c r="Q214" s="62">
        <f t="shared" ref="Q214" si="134">+P214+1</f>
        <v>2010</v>
      </c>
      <c r="R214" s="62">
        <f t="shared" ref="R214" si="135">+Q214+1</f>
        <v>2011</v>
      </c>
      <c r="S214" s="62">
        <f t="shared" ref="S214" si="136">+R214+1</f>
        <v>2012</v>
      </c>
      <c r="T214" s="62">
        <f t="shared" ref="T214" si="137">+S214+1</f>
        <v>2013</v>
      </c>
      <c r="U214" s="62">
        <f t="shared" ref="U214" si="138">+T214+1</f>
        <v>2014</v>
      </c>
      <c r="V214" s="62">
        <f t="shared" ref="V214" si="139">+U214+1</f>
        <v>2015</v>
      </c>
      <c r="W214" s="62">
        <f t="shared" ref="W214" si="140">+V214+1</f>
        <v>2016</v>
      </c>
      <c r="X214" s="62">
        <f t="shared" ref="X214:Y214" si="141">+W214+1</f>
        <v>2017</v>
      </c>
      <c r="Y214" s="62">
        <f t="shared" si="141"/>
        <v>2018</v>
      </c>
      <c r="Z214" s="118"/>
    </row>
    <row r="215" spans="1:26" x14ac:dyDescent="0.2">
      <c r="A215" s="12" t="s">
        <v>63</v>
      </c>
      <c r="B215" s="12"/>
      <c r="C215" s="9" t="s">
        <v>64</v>
      </c>
      <c r="D215" s="19" t="str">
        <f>IFERROR('[5]CbCstN-1'!#REF!/'[5]CbCstN-1'!#REF!*100,"")</f>
        <v/>
      </c>
      <c r="E215" s="19">
        <f t="shared" ref="E215:T230" si="142">IFERROR((E40-D40)/D$66*100,"")</f>
        <v>-4.2263505328607627</v>
      </c>
      <c r="F215" s="19">
        <f t="shared" si="142"/>
        <v>5.1921925086538669</v>
      </c>
      <c r="G215" s="19">
        <f t="shared" si="142"/>
        <v>-1.9774345465186711</v>
      </c>
      <c r="H215" s="19">
        <f t="shared" si="142"/>
        <v>1.1998168094579253</v>
      </c>
      <c r="I215" s="19">
        <f t="shared" si="142"/>
        <v>7.2179808899092118E-2</v>
      </c>
      <c r="J215" s="19">
        <f t="shared" si="142"/>
        <v>1.4295736317247918</v>
      </c>
      <c r="K215" s="19">
        <f t="shared" si="142"/>
        <v>0.43066413565837891</v>
      </c>
      <c r="L215" s="19">
        <f t="shared" si="142"/>
        <v>5.8366678608362141</v>
      </c>
      <c r="M215" s="19">
        <f t="shared" si="142"/>
        <v>2.2671488096115168E-2</v>
      </c>
      <c r="N215" s="19">
        <f t="shared" si="142"/>
        <v>6.0321716143546741E-2</v>
      </c>
      <c r="O215" s="19">
        <f t="shared" si="142"/>
        <v>2.1361580431485523</v>
      </c>
      <c r="P215" s="19">
        <f t="shared" si="142"/>
        <v>1.7387793231954267</v>
      </c>
      <c r="Q215" s="19">
        <f t="shared" si="142"/>
        <v>0.94446575863687632</v>
      </c>
      <c r="R215" s="19">
        <f t="shared" si="142"/>
        <v>2.9905715101800103</v>
      </c>
      <c r="S215" s="19">
        <f t="shared" si="142"/>
        <v>-7.5291502825077766E-2</v>
      </c>
      <c r="T215" s="19">
        <f t="shared" si="142"/>
        <v>1.8255600673449988</v>
      </c>
      <c r="U215" s="19">
        <f>IFERROR((U40-T40)/T$66*100,"")</f>
        <v>-3.2480373193288883</v>
      </c>
      <c r="V215" s="19">
        <f>IFERROR(('[5]CbCstN-1'!D909-U5)/U$31*100,"")</f>
        <v>-34.825806878958488</v>
      </c>
      <c r="W215" s="19">
        <f>IFERROR(('[5]CbCstN-1'!E874-V5)/V$31*100,"")</f>
        <v>2.2493662878337539</v>
      </c>
      <c r="X215" s="19">
        <f>IFERROR(('[5]CbCstN-1'!F874-W5)/W$31*100,"")</f>
        <v>1.4759337415530238</v>
      </c>
      <c r="Y215" s="19">
        <f>IFERROR(('[5]CbCstN-1'!G874-X5)/X$31*100,"")</f>
        <v>-0.81600088102320534</v>
      </c>
      <c r="Z215" s="32"/>
    </row>
    <row r="216" spans="1:26" x14ac:dyDescent="0.2">
      <c r="A216" s="63" t="s">
        <v>65</v>
      </c>
      <c r="B216" s="64"/>
      <c r="C216" s="65" t="s">
        <v>66</v>
      </c>
      <c r="D216" s="73" t="str">
        <f>IFERROR('[5]CbCstN-1'!#REF!/'[5]CbCstN-1'!#REF!*100,"")</f>
        <v/>
      </c>
      <c r="E216" s="73">
        <f t="shared" si="142"/>
        <v>-0.50619205434977121</v>
      </c>
      <c r="F216" s="73">
        <f t="shared" si="142"/>
        <v>4.0449342656355993</v>
      </c>
      <c r="G216" s="73">
        <f t="shared" si="142"/>
        <v>-2.2732761919700701</v>
      </c>
      <c r="H216" s="73">
        <f t="shared" si="142"/>
        <v>0.85729488793806918</v>
      </c>
      <c r="I216" s="73">
        <f t="shared" si="142"/>
        <v>-0.48741281994966423</v>
      </c>
      <c r="J216" s="73">
        <f t="shared" si="142"/>
        <v>1.2684668025502313</v>
      </c>
      <c r="K216" s="73">
        <f t="shared" si="142"/>
        <v>0.63371579823851332</v>
      </c>
      <c r="L216" s="73">
        <f t="shared" si="142"/>
        <v>5.0353739365427082</v>
      </c>
      <c r="M216" s="73">
        <f t="shared" si="142"/>
        <v>-0.24678321575766557</v>
      </c>
      <c r="N216" s="73">
        <f t="shared" si="142"/>
        <v>0.38641293697782725</v>
      </c>
      <c r="O216" s="73">
        <f t="shared" si="142"/>
        <v>2.051510658271384</v>
      </c>
      <c r="P216" s="73">
        <f t="shared" si="142"/>
        <v>2.2462921226533492</v>
      </c>
      <c r="Q216" s="73">
        <f t="shared" si="142"/>
        <v>0.70234596857788534</v>
      </c>
      <c r="R216" s="73">
        <f t="shared" si="142"/>
        <v>2.6701258049044929</v>
      </c>
      <c r="S216" s="73">
        <f t="shared" si="142"/>
        <v>-4.9968481022856392E-2</v>
      </c>
      <c r="T216" s="73">
        <f t="shared" si="142"/>
        <v>1.0243852973511542</v>
      </c>
      <c r="U216" s="73">
        <f t="shared" ref="U216:U244" si="143">IFERROR((U41-T41)/T$66*100,"")</f>
        <v>-3.6742658516145306</v>
      </c>
      <c r="V216" s="73">
        <f>IFERROR(('[5]CbCstN-1'!D910-U6)/U$31*100,"")</f>
        <v>-27.678952318770101</v>
      </c>
      <c r="W216" s="73">
        <f>IFERROR(('[5]CbCstN-1'!E875-V6)/V$31*100,"")</f>
        <v>1.6836855261168671</v>
      </c>
      <c r="X216" s="73">
        <f>IFERROR(('[5]CbCstN-1'!F875-W6)/W$31*100,"")</f>
        <v>1.3669667325347841</v>
      </c>
      <c r="Y216" s="73">
        <f>IFERROR(('[5]CbCstN-1'!G875-X6)/X$31*100,"")</f>
        <v>-1.611030597982785</v>
      </c>
      <c r="Z216" s="121"/>
    </row>
    <row r="217" spans="1:26" x14ac:dyDescent="0.2">
      <c r="A217" s="63" t="s">
        <v>67</v>
      </c>
      <c r="B217" s="64"/>
      <c r="C217" s="65" t="s">
        <v>68</v>
      </c>
      <c r="D217" s="73" t="str">
        <f>IFERROR('[5]CbCstN-1'!#REF!/'[5]CbCstN-1'!#REF!*100,"")</f>
        <v/>
      </c>
      <c r="E217" s="73">
        <f t="shared" si="142"/>
        <v>-4.2298230701785587E-2</v>
      </c>
      <c r="F217" s="73">
        <f t="shared" si="142"/>
        <v>0.3873984135388629</v>
      </c>
      <c r="G217" s="73">
        <f t="shared" si="142"/>
        <v>6.467126740049213E-2</v>
      </c>
      <c r="H217" s="73">
        <f t="shared" si="142"/>
        <v>7.3722601916991842E-2</v>
      </c>
      <c r="I217" s="73">
        <f t="shared" si="142"/>
        <v>0.10866743393850226</v>
      </c>
      <c r="J217" s="73">
        <f t="shared" si="142"/>
        <v>1.4087894107268892E-2</v>
      </c>
      <c r="K217" s="73">
        <f t="shared" si="142"/>
        <v>0.17174276490453791</v>
      </c>
      <c r="L217" s="73">
        <f t="shared" si="142"/>
        <v>0.18305286783125385</v>
      </c>
      <c r="M217" s="73">
        <f t="shared" si="142"/>
        <v>8.565891344637587E-2</v>
      </c>
      <c r="N217" s="73">
        <f t="shared" si="142"/>
        <v>5.4316758175798383E-2</v>
      </c>
      <c r="O217" s="73">
        <f t="shared" si="142"/>
        <v>0.27602090521944356</v>
      </c>
      <c r="P217" s="73">
        <f t="shared" si="142"/>
        <v>1.0568691123132247E-2</v>
      </c>
      <c r="Q217" s="73">
        <f t="shared" si="142"/>
        <v>9.5031862942464629E-2</v>
      </c>
      <c r="R217" s="73">
        <f t="shared" si="142"/>
        <v>0.26081676122689418</v>
      </c>
      <c r="S217" s="73">
        <f t="shared" si="142"/>
        <v>3.2017822593995118E-2</v>
      </c>
      <c r="T217" s="73">
        <f t="shared" si="142"/>
        <v>0.18939373774308899</v>
      </c>
      <c r="U217" s="73">
        <f t="shared" si="143"/>
        <v>0.13843533276005363</v>
      </c>
      <c r="V217" s="73">
        <f>IFERROR(('[5]CbCstN-1'!D911-U7)/U$31*100,"")</f>
        <v>-3.6820752218418655</v>
      </c>
      <c r="W217" s="73">
        <f>IFERROR(('[5]CbCstN-1'!E876-V7)/V$31*100,"")</f>
        <v>0.4469377061307524</v>
      </c>
      <c r="X217" s="73">
        <f>IFERROR(('[5]CbCstN-1'!F876-W7)/W$31*100,"")</f>
        <v>-0.29884608816569491</v>
      </c>
      <c r="Y217" s="73">
        <f>IFERROR(('[5]CbCstN-1'!G876-X7)/X$31*100,"")</f>
        <v>0.11106515939842047</v>
      </c>
      <c r="Z217" s="121"/>
    </row>
    <row r="218" spans="1:26" x14ac:dyDescent="0.2">
      <c r="A218" s="63" t="s">
        <v>69</v>
      </c>
      <c r="B218" s="64"/>
      <c r="C218" s="65" t="s">
        <v>70</v>
      </c>
      <c r="D218" s="73" t="str">
        <f>IFERROR('[5]CbCstN-1'!#REF!/'[5]CbCstN-1'!#REF!*100,"")</f>
        <v/>
      </c>
      <c r="E218" s="73">
        <f t="shared" si="142"/>
        <v>-0.14314156357312258</v>
      </c>
      <c r="F218" s="73">
        <f t="shared" si="142"/>
        <v>2.0415881243144453E-2</v>
      </c>
      <c r="G218" s="73">
        <f t="shared" si="142"/>
        <v>2.9575637411789854E-2</v>
      </c>
      <c r="H218" s="73">
        <f t="shared" si="142"/>
        <v>9.3516999369361531E-2</v>
      </c>
      <c r="I218" s="73">
        <f t="shared" si="142"/>
        <v>9.5034127904561963E-2</v>
      </c>
      <c r="J218" s="73">
        <f t="shared" si="142"/>
        <v>-3.6334029456961757E-2</v>
      </c>
      <c r="K218" s="73">
        <f t="shared" si="142"/>
        <v>3.1418044147074109E-2</v>
      </c>
      <c r="L218" s="73">
        <f t="shared" si="142"/>
        <v>6.2432274344037322E-2</v>
      </c>
      <c r="M218" s="73">
        <f t="shared" si="142"/>
        <v>3.8533630851736798E-2</v>
      </c>
      <c r="N218" s="73">
        <f t="shared" si="142"/>
        <v>-2.1920710003098705E-2</v>
      </c>
      <c r="O218" s="73">
        <f t="shared" si="142"/>
        <v>4.4876580361984893E-2</v>
      </c>
      <c r="P218" s="73">
        <f t="shared" si="142"/>
        <v>3.6801370158358535E-2</v>
      </c>
      <c r="Q218" s="73">
        <f t="shared" si="142"/>
        <v>4.5963186758062012E-2</v>
      </c>
      <c r="R218" s="73">
        <f t="shared" si="142"/>
        <v>1.3112973041476099E-2</v>
      </c>
      <c r="S218" s="73">
        <f t="shared" si="142"/>
        <v>-8.9279282775723157E-3</v>
      </c>
      <c r="T218" s="73">
        <f t="shared" si="142"/>
        <v>0.54627586210874468</v>
      </c>
      <c r="U218" s="73">
        <f t="shared" si="143"/>
        <v>0.18774180040938204</v>
      </c>
      <c r="V218" s="73">
        <f>IFERROR(('[5]CbCstN-1'!D912-U8)/U$31*100,"")</f>
        <v>-1.369731948323399</v>
      </c>
      <c r="W218" s="73">
        <f>IFERROR(('[5]CbCstN-1'!E877-V8)/V$31*100,"")</f>
        <v>1.2769648746592926E-2</v>
      </c>
      <c r="X218" s="73">
        <f>IFERROR(('[5]CbCstN-1'!F877-W8)/W$31*100,"")</f>
        <v>-9.5549429549575932E-2</v>
      </c>
      <c r="Y218" s="73">
        <f>IFERROR(('[5]CbCstN-1'!G877-X8)/X$31*100,"")</f>
        <v>0.57641411839686585</v>
      </c>
      <c r="Z218" s="121"/>
    </row>
    <row r="219" spans="1:26" x14ac:dyDescent="0.2">
      <c r="A219" s="63" t="s">
        <v>71</v>
      </c>
      <c r="B219" s="64"/>
      <c r="C219" s="65" t="s">
        <v>72</v>
      </c>
      <c r="D219" s="73" t="str">
        <f>IFERROR('[5]CbCstN-1'!#REF!/'[5]CbCstN-1'!#REF!*100,"")</f>
        <v/>
      </c>
      <c r="E219" s="73">
        <f t="shared" si="142"/>
        <v>-3.5347186842360832</v>
      </c>
      <c r="F219" s="73">
        <f t="shared" si="142"/>
        <v>0.73944394823626325</v>
      </c>
      <c r="G219" s="73">
        <f t="shared" si="142"/>
        <v>0.20159474063911786</v>
      </c>
      <c r="H219" s="73">
        <f t="shared" si="142"/>
        <v>0.17528232023350152</v>
      </c>
      <c r="I219" s="73">
        <f t="shared" si="142"/>
        <v>0.35589106700569556</v>
      </c>
      <c r="J219" s="73">
        <f t="shared" si="142"/>
        <v>0.18335296452424021</v>
      </c>
      <c r="K219" s="73">
        <f t="shared" si="142"/>
        <v>-0.40621247163173729</v>
      </c>
      <c r="L219" s="73">
        <f t="shared" si="142"/>
        <v>0.55580878211821372</v>
      </c>
      <c r="M219" s="73">
        <f t="shared" si="142"/>
        <v>0.1452621595556717</v>
      </c>
      <c r="N219" s="73">
        <f t="shared" si="142"/>
        <v>-0.35848726900698008</v>
      </c>
      <c r="O219" s="73">
        <f t="shared" si="142"/>
        <v>-0.2362501007042635</v>
      </c>
      <c r="P219" s="73">
        <f t="shared" si="142"/>
        <v>-0.55488286073941273</v>
      </c>
      <c r="Q219" s="73">
        <f t="shared" si="142"/>
        <v>0.10112474035846886</v>
      </c>
      <c r="R219" s="73">
        <f t="shared" si="142"/>
        <v>4.6515971007143005E-2</v>
      </c>
      <c r="S219" s="73">
        <f t="shared" si="142"/>
        <v>-4.8412916118645621E-2</v>
      </c>
      <c r="T219" s="73">
        <f t="shared" si="142"/>
        <v>6.5505170142013264E-2</v>
      </c>
      <c r="U219" s="73">
        <f t="shared" si="143"/>
        <v>0.10005139911620817</v>
      </c>
      <c r="V219" s="73">
        <f>IFERROR(('[5]CbCstN-1'!D913-U9)/U$31*100,"")</f>
        <v>-2.0950473900231259</v>
      </c>
      <c r="W219" s="73">
        <f>IFERROR(('[5]CbCstN-1'!E878-V9)/V$31*100,"")</f>
        <v>0.10597340683954129</v>
      </c>
      <c r="X219" s="73">
        <f>IFERROR(('[5]CbCstN-1'!F878-W9)/W$31*100,"")</f>
        <v>0.50336252673351067</v>
      </c>
      <c r="Y219" s="73">
        <f>IFERROR(('[5]CbCstN-1'!G878-X9)/X$31*100,"")</f>
        <v>0.10755043916429326</v>
      </c>
      <c r="Z219" s="121"/>
    </row>
    <row r="220" spans="1:26" x14ac:dyDescent="0.2">
      <c r="A220" s="59" t="s">
        <v>73</v>
      </c>
      <c r="B220" s="59"/>
      <c r="C220" s="67" t="s">
        <v>74</v>
      </c>
      <c r="D220" s="19" t="str">
        <f>IFERROR('[5]CbCstN-1'!#REF!/'[5]CbCstN-1'!#REF!*100,"")</f>
        <v/>
      </c>
      <c r="E220" s="19">
        <f t="shared" si="142"/>
        <v>-6.5050596171606401</v>
      </c>
      <c r="F220" s="19">
        <f t="shared" si="142"/>
        <v>2.0242733575078988</v>
      </c>
      <c r="G220" s="19">
        <f t="shared" si="142"/>
        <v>-1.0043723133824405</v>
      </c>
      <c r="H220" s="19">
        <f t="shared" si="142"/>
        <v>1.877225988953122</v>
      </c>
      <c r="I220" s="19">
        <f t="shared" si="142"/>
        <v>5.7461907588939081</v>
      </c>
      <c r="J220" s="19">
        <f t="shared" si="142"/>
        <v>0.93226079183101851</v>
      </c>
      <c r="K220" s="19">
        <f t="shared" si="142"/>
        <v>-3.5683047518777018</v>
      </c>
      <c r="L220" s="19">
        <f t="shared" si="142"/>
        <v>0.41553080659321728</v>
      </c>
      <c r="M220" s="19">
        <f t="shared" si="142"/>
        <v>0.17654969170061874</v>
      </c>
      <c r="N220" s="19">
        <f t="shared" si="142"/>
        <v>0.51674678560029241</v>
      </c>
      <c r="O220" s="19">
        <f t="shared" si="142"/>
        <v>-0.54003850255022123</v>
      </c>
      <c r="P220" s="19">
        <f t="shared" si="142"/>
        <v>0.93930780836983963</v>
      </c>
      <c r="Q220" s="19">
        <f t="shared" si="142"/>
        <v>1.7275695729951346</v>
      </c>
      <c r="R220" s="19">
        <f t="shared" si="142"/>
        <v>-0.9313188717450287</v>
      </c>
      <c r="S220" s="19">
        <f t="shared" si="142"/>
        <v>-0.38910457034989882</v>
      </c>
      <c r="T220" s="19">
        <f t="shared" si="142"/>
        <v>1.4582123466899684</v>
      </c>
      <c r="U220" s="19">
        <f t="shared" si="143"/>
        <v>1.4430544172423923</v>
      </c>
      <c r="V220" s="19">
        <f>IFERROR(('[5]CbCstN-1'!D914-U10)/U$31*100,"")</f>
        <v>-14.68226938681196</v>
      </c>
      <c r="W220" s="19">
        <f>IFERROR(('[5]CbCstN-1'!E879-V10)/V$31*100,"")</f>
        <v>0.12314638274013177</v>
      </c>
      <c r="X220" s="19">
        <f>IFERROR(('[5]CbCstN-1'!F879-W10)/W$31*100,"")</f>
        <v>0.91578368151274403</v>
      </c>
      <c r="Y220" s="19">
        <f>IFERROR(('[5]CbCstN-1'!G879-X10)/X$31*100,"")</f>
        <v>3.540143377154084</v>
      </c>
      <c r="Z220" s="32"/>
    </row>
    <row r="221" spans="1:26" x14ac:dyDescent="0.2">
      <c r="A221" s="63" t="s">
        <v>75</v>
      </c>
      <c r="B221" s="64"/>
      <c r="C221" s="65" t="s">
        <v>76</v>
      </c>
      <c r="D221" s="73" t="str">
        <f>IFERROR('[5]CbCstN-1'!#REF!/'[5]CbCstN-1'!#REF!*100,"")</f>
        <v/>
      </c>
      <c r="E221" s="73">
        <f t="shared" si="142"/>
        <v>-0.58987462447554706</v>
      </c>
      <c r="F221" s="73">
        <f t="shared" si="142"/>
        <v>-3.885451797526953E-2</v>
      </c>
      <c r="G221" s="73">
        <f t="shared" si="142"/>
        <v>3.7685934346436599E-2</v>
      </c>
      <c r="H221" s="73">
        <f t="shared" si="142"/>
        <v>0.24055469914851701</v>
      </c>
      <c r="I221" s="73">
        <f t="shared" si="142"/>
        <v>0.48669838374634822</v>
      </c>
      <c r="J221" s="73">
        <f t="shared" si="142"/>
        <v>0.12792484593946257</v>
      </c>
      <c r="K221" s="73">
        <f t="shared" si="142"/>
        <v>-0.34305676509693139</v>
      </c>
      <c r="L221" s="73">
        <f t="shared" si="142"/>
        <v>-0.1439480270794348</v>
      </c>
      <c r="M221" s="73">
        <f t="shared" si="142"/>
        <v>-5.8192689480789504E-2</v>
      </c>
      <c r="N221" s="73">
        <f t="shared" si="142"/>
        <v>0.30965808406569767</v>
      </c>
      <c r="O221" s="73">
        <f t="shared" si="142"/>
        <v>-0.21059244905390875</v>
      </c>
      <c r="P221" s="73">
        <f t="shared" si="142"/>
        <v>3.3959394283662667E-2</v>
      </c>
      <c r="Q221" s="73">
        <f t="shared" si="142"/>
        <v>0.18478956903543467</v>
      </c>
      <c r="R221" s="73">
        <f t="shared" si="142"/>
        <v>-0.27137361196943588</v>
      </c>
      <c r="S221" s="73">
        <f t="shared" si="142"/>
        <v>2.3077589454984226E-2</v>
      </c>
      <c r="T221" s="73">
        <f t="shared" si="142"/>
        <v>0.20611100084814996</v>
      </c>
      <c r="U221" s="73">
        <f t="shared" si="143"/>
        <v>6.3660066192693723E-2</v>
      </c>
      <c r="V221" s="73">
        <f>IFERROR(('[5]CbCstN-1'!D915-U11)/U$31*100,"")</f>
        <v>-0.55298308006010222</v>
      </c>
      <c r="W221" s="73">
        <f>IFERROR(('[5]CbCstN-1'!E880-V11)/V$31*100,"")</f>
        <v>1.6145532897991054E-2</v>
      </c>
      <c r="X221" s="73">
        <f>IFERROR(('[5]CbCstN-1'!F880-W11)/W$31*100,"")</f>
        <v>9.3516462963414738E-3</v>
      </c>
      <c r="Y221" s="73">
        <f>IFERROR(('[5]CbCstN-1'!G880-X11)/X$31*100,"")</f>
        <v>1.1481419431482285E-2</v>
      </c>
      <c r="Z221" s="121"/>
    </row>
    <row r="222" spans="1:26" x14ac:dyDescent="0.2">
      <c r="A222" s="63" t="s">
        <v>77</v>
      </c>
      <c r="B222" s="64"/>
      <c r="C222" s="65" t="s">
        <v>78</v>
      </c>
      <c r="D222" s="73" t="str">
        <f>IFERROR('[5]CbCstN-1'!#REF!/'[5]CbCstN-1'!#REF!*100,"")</f>
        <v/>
      </c>
      <c r="E222" s="73">
        <f t="shared" si="142"/>
        <v>-0.53000287892909204</v>
      </c>
      <c r="F222" s="73">
        <f t="shared" si="142"/>
        <v>1.4746313714619226</v>
      </c>
      <c r="G222" s="73">
        <f t="shared" si="142"/>
        <v>-9.3964738276578932E-2</v>
      </c>
      <c r="H222" s="73">
        <f t="shared" si="142"/>
        <v>-0.49078933501653932</v>
      </c>
      <c r="I222" s="73">
        <f t="shared" si="142"/>
        <v>0.70492572715853696</v>
      </c>
      <c r="J222" s="73">
        <f t="shared" si="142"/>
        <v>4.8878136381403793E-2</v>
      </c>
      <c r="K222" s="73">
        <f t="shared" si="142"/>
        <v>-0.15693009066498703</v>
      </c>
      <c r="L222" s="73">
        <f t="shared" si="142"/>
        <v>1.1276084685975107</v>
      </c>
      <c r="M222" s="73">
        <f t="shared" si="142"/>
        <v>0.14105988497680491</v>
      </c>
      <c r="N222" s="73">
        <f t="shared" si="142"/>
        <v>-1.0780126661057063</v>
      </c>
      <c r="O222" s="73">
        <f t="shared" si="142"/>
        <v>0.66040971342271104</v>
      </c>
      <c r="P222" s="73">
        <f t="shared" si="142"/>
        <v>0.12549772082163174</v>
      </c>
      <c r="Q222" s="73">
        <f t="shared" si="142"/>
        <v>0.29582667756836545</v>
      </c>
      <c r="R222" s="73">
        <f t="shared" si="142"/>
        <v>0.4061876318210661</v>
      </c>
      <c r="S222" s="73">
        <f t="shared" si="142"/>
        <v>-0.10413800709382667</v>
      </c>
      <c r="T222" s="73">
        <f t="shared" si="142"/>
        <v>0.48917806888743709</v>
      </c>
      <c r="U222" s="73">
        <f t="shared" si="143"/>
        <v>0.450368184879538</v>
      </c>
      <c r="V222" s="73">
        <f>IFERROR(('[5]CbCstN-1'!D916-U12)/U$31*100,"")</f>
        <v>-5.8515693159796971</v>
      </c>
      <c r="W222" s="73">
        <f>IFERROR(('[5]CbCstN-1'!E881-V12)/V$31*100,"")</f>
        <v>0.35373394803780406</v>
      </c>
      <c r="X222" s="73">
        <f>IFERROR(('[5]CbCstN-1'!F881-W12)/W$31*100,"")</f>
        <v>3.4153838647507991E-2</v>
      </c>
      <c r="Y222" s="73">
        <f>IFERROR(('[5]CbCstN-1'!G881-X12)/X$31*100,"")</f>
        <v>0.30988116730888415</v>
      </c>
      <c r="Z222" s="121"/>
    </row>
    <row r="223" spans="1:26" x14ac:dyDescent="0.2">
      <c r="A223" s="63" t="s">
        <v>79</v>
      </c>
      <c r="B223" s="64"/>
      <c r="C223" s="65" t="s">
        <v>80</v>
      </c>
      <c r="D223" s="73" t="str">
        <f>IFERROR('[5]CbCstN-1'!#REF!/'[5]CbCstN-1'!#REF!*100,"")</f>
        <v/>
      </c>
      <c r="E223" s="73">
        <f t="shared" si="142"/>
        <v>-1.0082467807379483</v>
      </c>
      <c r="F223" s="73">
        <f t="shared" si="142"/>
        <v>1.057075674837213</v>
      </c>
      <c r="G223" s="73">
        <f t="shared" si="142"/>
        <v>-1.1438750407860803</v>
      </c>
      <c r="H223" s="73">
        <f t="shared" si="142"/>
        <v>0.5638232248827818</v>
      </c>
      <c r="I223" s="73">
        <f t="shared" si="142"/>
        <v>0.58503754915298689</v>
      </c>
      <c r="J223" s="73">
        <f t="shared" si="142"/>
        <v>0.16045811375459235</v>
      </c>
      <c r="K223" s="73">
        <f t="shared" si="142"/>
        <v>0.21829333606315826</v>
      </c>
      <c r="L223" s="73">
        <f t="shared" si="142"/>
        <v>0.13431439448342442</v>
      </c>
      <c r="M223" s="73">
        <f t="shared" si="142"/>
        <v>0.22970001757079581</v>
      </c>
      <c r="N223" s="73">
        <f t="shared" si="142"/>
        <v>-0.14598650211558062</v>
      </c>
      <c r="O223" s="73">
        <f t="shared" si="142"/>
        <v>5.1289506599906304E-2</v>
      </c>
      <c r="P223" s="73">
        <f t="shared" si="142"/>
        <v>0.37736846585729744</v>
      </c>
      <c r="Q223" s="73">
        <f t="shared" si="142"/>
        <v>-0.12317079113643077</v>
      </c>
      <c r="R223" s="73">
        <f t="shared" si="142"/>
        <v>0.14718337313529467</v>
      </c>
      <c r="S223" s="73">
        <f t="shared" si="142"/>
        <v>-0.32532875529104727</v>
      </c>
      <c r="T223" s="73">
        <f t="shared" si="142"/>
        <v>-0.44533338137536349</v>
      </c>
      <c r="U223" s="73">
        <f t="shared" si="143"/>
        <v>9.1837956550955349E-2</v>
      </c>
      <c r="V223" s="73">
        <f>IFERROR(('[5]CbCstN-1'!D917-U13)/U$31*100,"")</f>
        <v>-3.4920206281013408</v>
      </c>
      <c r="W223" s="73">
        <f>IFERROR(('[5]CbCstN-1'!E882-V13)/V$31*100,"")</f>
        <v>4.5941379973374545E-2</v>
      </c>
      <c r="X223" s="73">
        <f>IFERROR(('[5]CbCstN-1'!F882-W13)/W$31*100,"")</f>
        <v>0.1527435561735774</v>
      </c>
      <c r="Y223" s="73">
        <f>IFERROR(('[5]CbCstN-1'!G882-X13)/X$31*100,"")</f>
        <v>2.5980811970668491</v>
      </c>
      <c r="Z223" s="121"/>
    </row>
    <row r="224" spans="1:26" x14ac:dyDescent="0.2">
      <c r="A224" s="63" t="s">
        <v>81</v>
      </c>
      <c r="B224" s="64"/>
      <c r="C224" s="65" t="s">
        <v>82</v>
      </c>
      <c r="D224" s="73" t="str">
        <f>IFERROR('[5]CbCstN-1'!#REF!/'[5]CbCstN-1'!#REF!*100,"")</f>
        <v/>
      </c>
      <c r="E224" s="73">
        <f t="shared" si="142"/>
        <v>-0.57873823814780689</v>
      </c>
      <c r="F224" s="73">
        <f t="shared" si="142"/>
        <v>-0.2527201806281934</v>
      </c>
      <c r="G224" s="73">
        <f t="shared" si="142"/>
        <v>-1.6244824975067636E-2</v>
      </c>
      <c r="H224" s="73">
        <f t="shared" si="142"/>
        <v>3.7561529337150512E-2</v>
      </c>
      <c r="I224" s="73">
        <f t="shared" si="142"/>
        <v>0.18617447552081129</v>
      </c>
      <c r="J224" s="73">
        <f t="shared" si="142"/>
        <v>-8.3213967611956638E-2</v>
      </c>
      <c r="K224" s="73">
        <f t="shared" si="142"/>
        <v>3.2619445558895371E-2</v>
      </c>
      <c r="L224" s="73">
        <f t="shared" si="142"/>
        <v>0.12020961321456253</v>
      </c>
      <c r="M224" s="73">
        <f t="shared" si="142"/>
        <v>-6.1109102736241865E-2</v>
      </c>
      <c r="N224" s="73">
        <f t="shared" si="142"/>
        <v>-0.12114612410948036</v>
      </c>
      <c r="O224" s="73">
        <f t="shared" si="142"/>
        <v>0.20059852005764964</v>
      </c>
      <c r="P224" s="73">
        <f t="shared" si="142"/>
        <v>5.131581383182636E-2</v>
      </c>
      <c r="Q224" s="73">
        <f t="shared" si="142"/>
        <v>0.30383540447458762</v>
      </c>
      <c r="R224" s="73">
        <f t="shared" si="142"/>
        <v>0.31711901537823567</v>
      </c>
      <c r="S224" s="73">
        <f t="shared" si="142"/>
        <v>-0.16794231420600772</v>
      </c>
      <c r="T224" s="73">
        <f t="shared" si="142"/>
        <v>-0.12068987801943606</v>
      </c>
      <c r="U224" s="73">
        <f t="shared" si="143"/>
        <v>0.39827047252242687</v>
      </c>
      <c r="V224" s="73">
        <f>IFERROR(('[5]CbCstN-1'!D918-U14)/U$31*100,"")</f>
        <v>-1.3113169208209605</v>
      </c>
      <c r="W224" s="73">
        <f>IFERROR(('[5]CbCstN-1'!E883-V14)/V$31*100,"")</f>
        <v>-6.3114355873965036E-2</v>
      </c>
      <c r="X224" s="73">
        <f>IFERROR(('[5]CbCstN-1'!F883-W14)/W$31*100,"")</f>
        <v>8.2673974503888383E-3</v>
      </c>
      <c r="Y224" s="73">
        <f>IFERROR(('[5]CbCstN-1'!G883-X14)/X$31*100,"")</f>
        <v>0.2517711261046473</v>
      </c>
      <c r="Z224" s="121"/>
    </row>
    <row r="225" spans="1:26" x14ac:dyDescent="0.2">
      <c r="A225" s="63" t="s">
        <v>83</v>
      </c>
      <c r="B225" s="64"/>
      <c r="C225" s="65" t="s">
        <v>84</v>
      </c>
      <c r="D225" s="73" t="str">
        <f>IFERROR('[5]CbCstN-1'!#REF!/'[5]CbCstN-1'!#REF!*100,"")</f>
        <v/>
      </c>
      <c r="E225" s="73">
        <f t="shared" si="142"/>
        <v>-3.7981970948702473</v>
      </c>
      <c r="F225" s="73">
        <f t="shared" si="142"/>
        <v>-0.21585899018777172</v>
      </c>
      <c r="G225" s="73">
        <f t="shared" si="142"/>
        <v>0.21202635630884864</v>
      </c>
      <c r="H225" s="73">
        <f t="shared" si="142"/>
        <v>1.5260758706012112</v>
      </c>
      <c r="I225" s="73">
        <f t="shared" si="142"/>
        <v>3.7833546233152284</v>
      </c>
      <c r="J225" s="73">
        <f t="shared" si="142"/>
        <v>0.67821366336751554</v>
      </c>
      <c r="K225" s="73">
        <f t="shared" si="142"/>
        <v>-3.3192306777378366</v>
      </c>
      <c r="L225" s="73">
        <f t="shared" si="142"/>
        <v>-0.82265364262284635</v>
      </c>
      <c r="M225" s="73">
        <f t="shared" si="142"/>
        <v>-7.4908418629949916E-2</v>
      </c>
      <c r="N225" s="73">
        <f t="shared" si="142"/>
        <v>1.5522339938653626</v>
      </c>
      <c r="O225" s="73">
        <f t="shared" si="142"/>
        <v>-1.24174379357658</v>
      </c>
      <c r="P225" s="73">
        <f t="shared" si="142"/>
        <v>0.35116641357542061</v>
      </c>
      <c r="Q225" s="73">
        <f t="shared" si="142"/>
        <v>1.0662887130531766</v>
      </c>
      <c r="R225" s="73">
        <f t="shared" si="142"/>
        <v>-1.5304352801101868</v>
      </c>
      <c r="S225" s="73">
        <f t="shared" si="142"/>
        <v>0.1852269167859964</v>
      </c>
      <c r="T225" s="73">
        <f t="shared" si="142"/>
        <v>1.3289465363491797</v>
      </c>
      <c r="U225" s="73">
        <f t="shared" si="143"/>
        <v>0.43891773709677967</v>
      </c>
      <c r="V225" s="73">
        <f>IFERROR(('[5]CbCstN-1'!D919-U15)/U$31*100,"")</f>
        <v>-3.4743794418498597</v>
      </c>
      <c r="W225" s="73">
        <f>IFERROR(('[5]CbCstN-1'!E884-V15)/V$31*100,"")</f>
        <v>-0.2295601222950728</v>
      </c>
      <c r="X225" s="73">
        <f>IFERROR(('[5]CbCstN-1'!F884-W15)/W$31*100,"")</f>
        <v>0.71126724294492827</v>
      </c>
      <c r="Y225" s="73">
        <f>IFERROR(('[5]CbCstN-1'!G884-X15)/X$31*100,"")</f>
        <v>0.36892846724222161</v>
      </c>
      <c r="Z225" s="121"/>
    </row>
    <row r="226" spans="1:26" x14ac:dyDescent="0.2">
      <c r="A226" s="59" t="s">
        <v>85</v>
      </c>
      <c r="B226" s="59"/>
      <c r="C226" s="67" t="s">
        <v>86</v>
      </c>
      <c r="D226" s="74" t="str">
        <f>IFERROR('[5]CbCstN-1'!#REF!/'[5]CbCstN-1'!#REF!*100,"")</f>
        <v/>
      </c>
      <c r="E226" s="74">
        <f t="shared" si="142"/>
        <v>-7.3519882502097715</v>
      </c>
      <c r="F226" s="74">
        <f t="shared" si="142"/>
        <v>8.3289666595473388</v>
      </c>
      <c r="G226" s="74">
        <f t="shared" si="142"/>
        <v>1.8805060114719614</v>
      </c>
      <c r="H226" s="74">
        <f t="shared" si="142"/>
        <v>2.2499984582295993</v>
      </c>
      <c r="I226" s="74">
        <f t="shared" si="142"/>
        <v>-0.92809447317092919</v>
      </c>
      <c r="J226" s="74">
        <f t="shared" si="142"/>
        <v>-2.3815994868847228</v>
      </c>
      <c r="K226" s="74">
        <f t="shared" si="142"/>
        <v>3.5769372501730698</v>
      </c>
      <c r="L226" s="74">
        <f t="shared" si="142"/>
        <v>-0.2979776711032372</v>
      </c>
      <c r="M226" s="74">
        <f t="shared" si="142"/>
        <v>1.9288048806243816</v>
      </c>
      <c r="N226" s="74">
        <f t="shared" si="142"/>
        <v>1.448436746399403</v>
      </c>
      <c r="O226" s="74">
        <f t="shared" si="142"/>
        <v>2.6054569097639151</v>
      </c>
      <c r="P226" s="74">
        <f t="shared" si="142"/>
        <v>-0.35356404718630141</v>
      </c>
      <c r="Q226" s="74">
        <f t="shared" si="142"/>
        <v>2.955031806025171</v>
      </c>
      <c r="R226" s="74">
        <f t="shared" si="142"/>
        <v>4.7421732353601804</v>
      </c>
      <c r="S226" s="74">
        <f t="shared" si="142"/>
        <v>-1.2064661198854945</v>
      </c>
      <c r="T226" s="74">
        <f t="shared" si="142"/>
        <v>1.452180843288253</v>
      </c>
      <c r="U226" s="74">
        <f t="shared" si="143"/>
        <v>2.3381676440972003</v>
      </c>
      <c r="V226" s="74">
        <f>IFERROR(('[5]CbCstN-1'!D920-U16)/U$31*100,"")</f>
        <v>-43.761599542004539</v>
      </c>
      <c r="W226" s="74">
        <f>IFERROR(('[5]CbCstN-1'!E885-V16)/V$31*100,"")</f>
        <v>3.1488192478236554</v>
      </c>
      <c r="X226" s="74">
        <f>IFERROR(('[5]CbCstN-1'!F885-W16)/W$31*100,"")</f>
        <v>2.4571789471401582</v>
      </c>
      <c r="Y226" s="74">
        <f>IFERROR(('[5]CbCstN-1'!G885-X16)/X$31*100,"")</f>
        <v>0.79620129037095522</v>
      </c>
      <c r="Z226" s="32"/>
    </row>
    <row r="227" spans="1:26" x14ac:dyDescent="0.2">
      <c r="A227" s="63" t="s">
        <v>87</v>
      </c>
      <c r="B227" s="64"/>
      <c r="C227" s="65" t="s">
        <v>88</v>
      </c>
      <c r="D227" s="73" t="str">
        <f>IFERROR('[5]CbCstN-1'!#REF!/'[5]CbCstN-1'!#REF!*100,"")</f>
        <v/>
      </c>
      <c r="E227" s="73">
        <f t="shared" si="142"/>
        <v>-5.8600422526252629</v>
      </c>
      <c r="F227" s="73">
        <f t="shared" si="142"/>
        <v>3.9470084785371631</v>
      </c>
      <c r="G227" s="73">
        <f t="shared" si="142"/>
        <v>2.0969859285585444</v>
      </c>
      <c r="H227" s="73">
        <f t="shared" si="142"/>
        <v>1.5828878604232277</v>
      </c>
      <c r="I227" s="73">
        <f t="shared" si="142"/>
        <v>-2.478315330749874</v>
      </c>
      <c r="J227" s="73">
        <f t="shared" si="142"/>
        <v>-1.6773232208061977</v>
      </c>
      <c r="K227" s="73">
        <f t="shared" si="142"/>
        <v>2.4991140849002114</v>
      </c>
      <c r="L227" s="73">
        <f t="shared" si="142"/>
        <v>-2.3190082649964827</v>
      </c>
      <c r="M227" s="73">
        <f t="shared" si="142"/>
        <v>1.88629940175651</v>
      </c>
      <c r="N227" s="73">
        <f t="shared" si="142"/>
        <v>1.0128708866361262</v>
      </c>
      <c r="O227" s="73">
        <f t="shared" si="142"/>
        <v>1.2558448169774834</v>
      </c>
      <c r="P227" s="73">
        <f t="shared" si="142"/>
        <v>-0.89908273160693375</v>
      </c>
      <c r="Q227" s="73">
        <f t="shared" si="142"/>
        <v>0.13998673015766747</v>
      </c>
      <c r="R227" s="73">
        <f t="shared" si="142"/>
        <v>1.5029945828604119</v>
      </c>
      <c r="S227" s="73">
        <f t="shared" si="142"/>
        <v>1.4870862332185482</v>
      </c>
      <c r="T227" s="73">
        <f t="shared" si="142"/>
        <v>0.20740120417090754</v>
      </c>
      <c r="U227" s="73">
        <f t="shared" si="143"/>
        <v>-0.1485309903878009</v>
      </c>
      <c r="V227" s="73">
        <f>IFERROR(('[5]CbCstN-1'!D921-U17)/U$31*100,"")</f>
        <v>-16.679650357717446</v>
      </c>
      <c r="W227" s="73">
        <f>IFERROR(('[5]CbCstN-1'!E886-V17)/V$31*100,"")</f>
        <v>0.17481208801370315</v>
      </c>
      <c r="X227" s="73">
        <f>IFERROR(('[5]CbCstN-1'!F886-W17)/W$31*100,"")</f>
        <v>0.41445412136539461</v>
      </c>
      <c r="Y227" s="73">
        <f>IFERROR(('[5]CbCstN-1'!G886-X17)/X$31*100,"")</f>
        <v>-2.9875121990081462E-2</v>
      </c>
      <c r="Z227" s="121"/>
    </row>
    <row r="228" spans="1:26" x14ac:dyDescent="0.2">
      <c r="A228" s="63" t="s">
        <v>89</v>
      </c>
      <c r="B228" s="64"/>
      <c r="C228" s="65" t="s">
        <v>90</v>
      </c>
      <c r="D228" s="73" t="str">
        <f>IFERROR('[5]CbCstN-1'!#REF!/'[5]CbCstN-1'!#REF!*100,"")</f>
        <v/>
      </c>
      <c r="E228" s="73">
        <f t="shared" si="142"/>
        <v>-0.35866133298793218</v>
      </c>
      <c r="F228" s="73">
        <f t="shared" si="142"/>
        <v>1.6540617427210655</v>
      </c>
      <c r="G228" s="73">
        <f t="shared" si="142"/>
        <v>-0.5977919664407807</v>
      </c>
      <c r="H228" s="73">
        <f t="shared" si="142"/>
        <v>-0.40294494286655053</v>
      </c>
      <c r="I228" s="73">
        <f t="shared" si="142"/>
        <v>0.25677707739508199</v>
      </c>
      <c r="J228" s="73">
        <f t="shared" si="142"/>
        <v>7.1467098155778522E-2</v>
      </c>
      <c r="K228" s="73">
        <f t="shared" si="142"/>
        <v>-8.0493777924887225E-2</v>
      </c>
      <c r="L228" s="73">
        <f t="shared" si="142"/>
        <v>-0.34072210715918877</v>
      </c>
      <c r="M228" s="73">
        <f t="shared" si="142"/>
        <v>-0.22506084553162134</v>
      </c>
      <c r="N228" s="73">
        <f t="shared" si="142"/>
        <v>0.41501669894936954</v>
      </c>
      <c r="O228" s="73">
        <f t="shared" si="142"/>
        <v>0.73777429038226261</v>
      </c>
      <c r="P228" s="73">
        <f t="shared" si="142"/>
        <v>-0.55800197812413643</v>
      </c>
      <c r="Q228" s="73">
        <f t="shared" si="142"/>
        <v>0.53180209066983453</v>
      </c>
      <c r="R228" s="73">
        <f t="shared" si="142"/>
        <v>0.51351868475878137</v>
      </c>
      <c r="S228" s="73">
        <f t="shared" si="142"/>
        <v>-0.24228449059228466</v>
      </c>
      <c r="T228" s="73">
        <f t="shared" si="142"/>
        <v>4.6073851429165771E-2</v>
      </c>
      <c r="U228" s="73">
        <f t="shared" si="143"/>
        <v>1.6506597995100505E-3</v>
      </c>
      <c r="V228" s="73">
        <f>IFERROR(('[5]CbCstN-1'!D922-U18)/U$31*100,"")</f>
        <v>-4.318543814973907</v>
      </c>
      <c r="W228" s="73">
        <f>IFERROR(('[5]CbCstN-1'!E887-V18)/V$31*100,"")</f>
        <v>0.30955389892602847</v>
      </c>
      <c r="X228" s="73">
        <f>IFERROR(('[5]CbCstN-1'!F887-W18)/W$31*100,"")</f>
        <v>0.21183511827799598</v>
      </c>
      <c r="Y228" s="73">
        <f>IFERROR(('[5]CbCstN-1'!G887-X18)/X$31*100,"")</f>
        <v>0.18370271090371657</v>
      </c>
      <c r="Z228" s="121"/>
    </row>
    <row r="229" spans="1:26" x14ac:dyDescent="0.2">
      <c r="A229" s="63" t="s">
        <v>91</v>
      </c>
      <c r="B229" s="64"/>
      <c r="C229" s="65" t="s">
        <v>92</v>
      </c>
      <c r="D229" s="73" t="str">
        <f>IFERROR('[5]CbCstN-1'!#REF!/'[5]CbCstN-1'!#REF!*100,"")</f>
        <v/>
      </c>
      <c r="E229" s="73">
        <f t="shared" si="142"/>
        <v>-0.22712126389585241</v>
      </c>
      <c r="F229" s="73">
        <f t="shared" si="142"/>
        <v>0.20812859791566937</v>
      </c>
      <c r="G229" s="73">
        <f t="shared" si="142"/>
        <v>0.22106409384223927</v>
      </c>
      <c r="H229" s="73">
        <f t="shared" si="142"/>
        <v>-1.5469495430017797E-2</v>
      </c>
      <c r="I229" s="73">
        <f t="shared" si="142"/>
        <v>0.19436242551120231</v>
      </c>
      <c r="J229" s="73">
        <f t="shared" si="142"/>
        <v>-0.11855184776724831</v>
      </c>
      <c r="K229" s="73">
        <f t="shared" si="142"/>
        <v>-0.48954274806445586</v>
      </c>
      <c r="L229" s="73">
        <f t="shared" si="142"/>
        <v>9.1373800558818802E-2</v>
      </c>
      <c r="M229" s="73">
        <f t="shared" si="142"/>
        <v>0.32524508092272042</v>
      </c>
      <c r="N229" s="73">
        <f t="shared" si="142"/>
        <v>-0.15713735372860282</v>
      </c>
      <c r="O229" s="73">
        <f t="shared" si="142"/>
        <v>0.24678126172091253</v>
      </c>
      <c r="P229" s="73">
        <f t="shared" si="142"/>
        <v>-0.49122101192418249</v>
      </c>
      <c r="Q229" s="73">
        <f t="shared" si="142"/>
        <v>8.9702284725104872E-2</v>
      </c>
      <c r="R229" s="73">
        <f t="shared" si="142"/>
        <v>-1.74163581761075E-2</v>
      </c>
      <c r="S229" s="73">
        <f t="shared" si="142"/>
        <v>-0.13989115874157412</v>
      </c>
      <c r="T229" s="73">
        <f t="shared" si="142"/>
        <v>0.24024455056203511</v>
      </c>
      <c r="U229" s="73">
        <f t="shared" si="143"/>
        <v>0.11571211406158305</v>
      </c>
      <c r="V229" s="73">
        <f>IFERROR(('[5]CbCstN-1'!D923-U19)/U$31*100,"")</f>
        <v>-0.47740531891871141</v>
      </c>
      <c r="W229" s="73">
        <f>IFERROR(('[5]CbCstN-1'!E888-V19)/V$31*100,"")</f>
        <v>0.11448650600393658</v>
      </c>
      <c r="X229" s="73">
        <f>IFERROR(('[5]CbCstN-1'!F888-W19)/W$31*100,"")</f>
        <v>4.824907364489224E-2</v>
      </c>
      <c r="Y229" s="73">
        <f>IFERROR(('[5]CbCstN-1'!G888-X19)/X$31*100,"")</f>
        <v>7.8964047926725109E-2</v>
      </c>
      <c r="Z229" s="121"/>
    </row>
    <row r="230" spans="1:26" x14ac:dyDescent="0.2">
      <c r="A230" s="63" t="s">
        <v>93</v>
      </c>
      <c r="B230" s="64"/>
      <c r="C230" s="65" t="s">
        <v>94</v>
      </c>
      <c r="D230" s="73" t="str">
        <f>IFERROR('[5]CbCstN-1'!#REF!/'[5]CbCstN-1'!#REF!*100,"")</f>
        <v/>
      </c>
      <c r="E230" s="73">
        <f t="shared" si="142"/>
        <v>-0.67412806725135421</v>
      </c>
      <c r="F230" s="73">
        <f t="shared" si="142"/>
        <v>0.72626828372936447</v>
      </c>
      <c r="G230" s="73">
        <f t="shared" si="142"/>
        <v>-5.5330209831341827E-2</v>
      </c>
      <c r="H230" s="73">
        <f t="shared" si="142"/>
        <v>0.20977152738822202</v>
      </c>
      <c r="I230" s="73">
        <f t="shared" si="142"/>
        <v>1.1133543918488862E-2</v>
      </c>
      <c r="J230" s="73">
        <f t="shared" si="142"/>
        <v>6.3301359612611303E-3</v>
      </c>
      <c r="K230" s="73">
        <f t="shared" si="142"/>
        <v>0.16388531925666619</v>
      </c>
      <c r="L230" s="73">
        <f t="shared" si="142"/>
        <v>0.28723392444058254</v>
      </c>
      <c r="M230" s="73">
        <f t="shared" si="142"/>
        <v>0.10160307702092425</v>
      </c>
      <c r="N230" s="73">
        <f t="shared" si="142"/>
        <v>4.3503122265414621E-3</v>
      </c>
      <c r="O230" s="73">
        <f t="shared" si="142"/>
        <v>0.25047266933633483</v>
      </c>
      <c r="P230" s="73">
        <f t="shared" si="142"/>
        <v>0.1364851595130265</v>
      </c>
      <c r="Q230" s="73">
        <f t="shared" si="142"/>
        <v>0.21589937607122633</v>
      </c>
      <c r="R230" s="73">
        <f t="shared" si="142"/>
        <v>0.43143889988265843</v>
      </c>
      <c r="S230" s="73">
        <f t="shared" si="142"/>
        <v>-0.14447990766024382</v>
      </c>
      <c r="T230" s="73">
        <f t="shared" ref="E230:T244" si="144">IFERROR((T55-S55)/S$66*100,"")</f>
        <v>0.30265744946412482</v>
      </c>
      <c r="U230" s="73">
        <f t="shared" si="143"/>
        <v>0.21799389528627225</v>
      </c>
      <c r="V230" s="73">
        <f>IFERROR(('[5]CbCstN-1'!D924-U20)/U$31*100,"")</f>
        <v>-4.4007834269337724</v>
      </c>
      <c r="W230" s="73">
        <f>IFERROR(('[5]CbCstN-1'!E889-V20)/V$31*100,"")</f>
        <v>-0.51445538915871503</v>
      </c>
      <c r="X230" s="73">
        <f>IFERROR(('[5]CbCstN-1'!F889-W20)/W$31*100,"")</f>
        <v>0.18052743285111367</v>
      </c>
      <c r="Y230" s="73">
        <f>IFERROR(('[5]CbCstN-1'!G889-X20)/X$31*100,"")</f>
        <v>-8.5290544348154126E-2</v>
      </c>
      <c r="Z230" s="121"/>
    </row>
    <row r="231" spans="1:26" x14ac:dyDescent="0.2">
      <c r="A231" s="63" t="s">
        <v>95</v>
      </c>
      <c r="B231" s="64"/>
      <c r="C231" s="65" t="s">
        <v>96</v>
      </c>
      <c r="D231" s="73" t="str">
        <f>IFERROR('[5]CbCstN-1'!#REF!/'[5]CbCstN-1'!#REF!*100,"")</f>
        <v/>
      </c>
      <c r="E231" s="73">
        <f t="shared" si="144"/>
        <v>-6.4943428409654363E-2</v>
      </c>
      <c r="F231" s="73">
        <f t="shared" si="144"/>
        <v>3.0774612120596217E-2</v>
      </c>
      <c r="G231" s="73">
        <f t="shared" si="144"/>
        <v>-3.4732121418767456E-2</v>
      </c>
      <c r="H231" s="73">
        <f t="shared" si="144"/>
        <v>4.5627436249825307E-2</v>
      </c>
      <c r="I231" s="73">
        <f t="shared" si="144"/>
        <v>1.0604927620919543E-2</v>
      </c>
      <c r="J231" s="73">
        <f t="shared" si="144"/>
        <v>5.2653576669742158E-2</v>
      </c>
      <c r="K231" s="73">
        <f t="shared" si="144"/>
        <v>-6.5897784730087505E-2</v>
      </c>
      <c r="L231" s="73">
        <f t="shared" si="144"/>
        <v>-9.848362721164905E-3</v>
      </c>
      <c r="M231" s="73">
        <f t="shared" si="144"/>
        <v>9.7842577524183058E-2</v>
      </c>
      <c r="N231" s="73">
        <f t="shared" si="144"/>
        <v>6.7526703045084915E-2</v>
      </c>
      <c r="O231" s="73">
        <f t="shared" si="144"/>
        <v>0.14351307131779431</v>
      </c>
      <c r="P231" s="73">
        <f t="shared" si="144"/>
        <v>3.1793878336717492E-2</v>
      </c>
      <c r="Q231" s="73">
        <f t="shared" si="144"/>
        <v>0.13930846811483727</v>
      </c>
      <c r="R231" s="73">
        <f t="shared" si="144"/>
        <v>1.1498928902638312</v>
      </c>
      <c r="S231" s="73">
        <f t="shared" si="144"/>
        <v>-0.90536100999786417</v>
      </c>
      <c r="T231" s="73">
        <f t="shared" si="144"/>
        <v>0.10572147113482588</v>
      </c>
      <c r="U231" s="73">
        <f t="shared" si="143"/>
        <v>0.22836833624699462</v>
      </c>
      <c r="V231" s="73">
        <f>IFERROR(('[5]CbCstN-1'!D925-U21)/U$31*100,"")</f>
        <v>-1.0771411437033165</v>
      </c>
      <c r="W231" s="73">
        <f>IFERROR(('[5]CbCstN-1'!E890-V21)/V$31*100,"")</f>
        <v>1.3230530322044669</v>
      </c>
      <c r="X231" s="73">
        <f>IFERROR(('[5]CbCstN-1'!F890-W21)/W$31*100,"")</f>
        <v>0.36268123897115628</v>
      </c>
      <c r="Y231" s="73">
        <f>IFERROR(('[5]CbCstN-1'!G890-X21)/X$31*100,"")</f>
        <v>0.43137333006854878</v>
      </c>
      <c r="Z231" s="121"/>
    </row>
    <row r="232" spans="1:26" x14ac:dyDescent="0.2">
      <c r="A232" s="63" t="s">
        <v>97</v>
      </c>
      <c r="B232" s="64"/>
      <c r="C232" s="65" t="s">
        <v>98</v>
      </c>
      <c r="D232" s="73" t="str">
        <f>IFERROR('[5]CbCstN-1'!#REF!/'[5]CbCstN-1'!#REF!*100,"")</f>
        <v/>
      </c>
      <c r="E232" s="73">
        <f t="shared" si="144"/>
        <v>-3.0761928264066568E-2</v>
      </c>
      <c r="F232" s="73">
        <f t="shared" si="144"/>
        <v>0.1432726230885232</v>
      </c>
      <c r="G232" s="73">
        <f t="shared" si="144"/>
        <v>2.9619535596783705E-2</v>
      </c>
      <c r="H232" s="73">
        <f t="shared" si="144"/>
        <v>1.7190732359571293E-2</v>
      </c>
      <c r="I232" s="73">
        <f t="shared" si="144"/>
        <v>1.7978905257787298E-2</v>
      </c>
      <c r="J232" s="73">
        <f t="shared" si="144"/>
        <v>-0.21532651893294538</v>
      </c>
      <c r="K232" s="73">
        <f t="shared" si="144"/>
        <v>2.0541360351572904E-2</v>
      </c>
      <c r="L232" s="73">
        <f t="shared" si="144"/>
        <v>7.6017789564257782E-2</v>
      </c>
      <c r="M232" s="73">
        <f t="shared" si="144"/>
        <v>5.8161384132030015E-2</v>
      </c>
      <c r="N232" s="73">
        <f t="shared" si="144"/>
        <v>5.4494425445436818E-2</v>
      </c>
      <c r="O232" s="73">
        <f t="shared" si="144"/>
        <v>0.14065905393546405</v>
      </c>
      <c r="P232" s="73">
        <f t="shared" si="144"/>
        <v>2.6342009218758775E-2</v>
      </c>
      <c r="Q232" s="73">
        <f t="shared" si="144"/>
        <v>-7.4381388276998153E-3</v>
      </c>
      <c r="R232" s="73">
        <f t="shared" si="144"/>
        <v>6.9356671050071858E-2</v>
      </c>
      <c r="S232" s="73">
        <f t="shared" si="144"/>
        <v>4.156138386071536E-3</v>
      </c>
      <c r="T232" s="73">
        <f t="shared" si="144"/>
        <v>4.110948716252364E-2</v>
      </c>
      <c r="U232" s="73">
        <f t="shared" si="143"/>
        <v>6.688181407111872E-2</v>
      </c>
      <c r="V232" s="73">
        <f>IFERROR(('[5]CbCstN-1'!D926-U22)/U$31*100,"")</f>
        <v>-1.1457928290469543</v>
      </c>
      <c r="W232" s="73">
        <f>IFERROR(('[5]CbCstN-1'!E891-V22)/V$31*100,"")</f>
        <v>3.4933062088380644E-2</v>
      </c>
      <c r="X232" s="73">
        <f>IFERROR(('[5]CbCstN-1'!F891-W22)/W$31*100,"")</f>
        <v>2.1278383601820453E-2</v>
      </c>
      <c r="Y232" s="73">
        <f>IFERROR(('[5]CbCstN-1'!G891-X22)/X$31*100,"")</f>
        <v>2.7180503143917251E-2</v>
      </c>
      <c r="Z232" s="121"/>
    </row>
    <row r="233" spans="1:26" x14ac:dyDescent="0.2">
      <c r="A233" s="63" t="s">
        <v>99</v>
      </c>
      <c r="B233" s="64"/>
      <c r="C233" s="65" t="s">
        <v>100</v>
      </c>
      <c r="D233" s="73" t="str">
        <f>IFERROR('[5]CbCstN-1'!#REF!/'[5]CbCstN-1'!#REF!*100,"")</f>
        <v/>
      </c>
      <c r="E233" s="73">
        <f t="shared" si="144"/>
        <v>-0.45425364894862597</v>
      </c>
      <c r="F233" s="73">
        <f t="shared" si="144"/>
        <v>0.42963364325173081</v>
      </c>
      <c r="G233" s="73">
        <f t="shared" si="144"/>
        <v>-4.9270439147655544E-4</v>
      </c>
      <c r="H233" s="73">
        <f t="shared" si="144"/>
        <v>0.10709792099042668</v>
      </c>
      <c r="I233" s="73">
        <f t="shared" si="144"/>
        <v>-2.8200930384939909E-2</v>
      </c>
      <c r="J233" s="73">
        <f t="shared" si="144"/>
        <v>-1.5923054608154526E-2</v>
      </c>
      <c r="K233" s="73">
        <f t="shared" si="144"/>
        <v>0.1099721711921251</v>
      </c>
      <c r="L233" s="73">
        <f t="shared" si="144"/>
        <v>0.17247752070914391</v>
      </c>
      <c r="M233" s="73">
        <f t="shared" si="144"/>
        <v>4.0547062024985134E-2</v>
      </c>
      <c r="N233" s="73">
        <f t="shared" si="144"/>
        <v>0.145409312075788</v>
      </c>
      <c r="O233" s="73">
        <f t="shared" si="144"/>
        <v>0.10047707218994797</v>
      </c>
      <c r="P233" s="73">
        <f t="shared" si="144"/>
        <v>0.16370136403116903</v>
      </c>
      <c r="Q233" s="73">
        <f t="shared" si="144"/>
        <v>0.11601161295272462</v>
      </c>
      <c r="R233" s="73">
        <f t="shared" si="144"/>
        <v>0.2725602675339307</v>
      </c>
      <c r="S233" s="73">
        <f t="shared" si="144"/>
        <v>-9.0955284118891699E-2</v>
      </c>
      <c r="T233" s="73">
        <f t="shared" si="144"/>
        <v>0.11927058748883929</v>
      </c>
      <c r="U233" s="73">
        <f t="shared" si="143"/>
        <v>0.14226805302253706</v>
      </c>
      <c r="V233" s="73">
        <f>IFERROR(('[5]CbCstN-1'!D927-U23)/U$31*100,"")</f>
        <v>-2.6973327415807744</v>
      </c>
      <c r="W233" s="73">
        <f>IFERROR(('[5]CbCstN-1'!E892-V23)/V$31*100,"")</f>
        <v>0.82518350865914292</v>
      </c>
      <c r="X233" s="73">
        <f>IFERROR(('[5]CbCstN-1'!F892-W23)/W$31*100,"")</f>
        <v>0.89965547992919859</v>
      </c>
      <c r="Y233" s="73">
        <f>IFERROR(('[5]CbCstN-1'!G892-X23)/X$31*100,"")</f>
        <v>0.30332035620518</v>
      </c>
      <c r="Z233" s="121"/>
    </row>
    <row r="234" spans="1:26" x14ac:dyDescent="0.2">
      <c r="A234" s="63" t="s">
        <v>101</v>
      </c>
      <c r="B234" s="64"/>
      <c r="C234" s="65" t="s">
        <v>102</v>
      </c>
      <c r="D234" s="73" t="str">
        <f>IFERROR('[5]CbCstN-1'!#REF!/'[5]CbCstN-1'!#REF!*100,"")</f>
        <v/>
      </c>
      <c r="E234" s="73">
        <f t="shared" si="144"/>
        <v>-0.1433469547509679</v>
      </c>
      <c r="F234" s="73">
        <f t="shared" si="144"/>
        <v>0.14060650533872446</v>
      </c>
      <c r="G234" s="73">
        <f t="shared" si="144"/>
        <v>-4.0491872696179591E-3</v>
      </c>
      <c r="H234" s="73">
        <f t="shared" si="144"/>
        <v>3.7134396960105231E-2</v>
      </c>
      <c r="I234" s="73">
        <f t="shared" si="144"/>
        <v>-6.5461844136373787E-3</v>
      </c>
      <c r="J234" s="73">
        <f t="shared" si="144"/>
        <v>-1.8907264202023882E-3</v>
      </c>
      <c r="K234" s="73">
        <f t="shared" si="144"/>
        <v>3.3825265190053959E-2</v>
      </c>
      <c r="L234" s="73">
        <f t="shared" si="144"/>
        <v>5.5344344176754393E-2</v>
      </c>
      <c r="M234" s="73">
        <f t="shared" si="144"/>
        <v>1.5161552913432496E-2</v>
      </c>
      <c r="N234" s="73">
        <f t="shared" si="144"/>
        <v>3.3052974514368297E-2</v>
      </c>
      <c r="O234" s="73">
        <f t="shared" si="144"/>
        <v>3.7315834959386084E-2</v>
      </c>
      <c r="P234" s="73">
        <f t="shared" si="144"/>
        <v>4.5184532706153843E-2</v>
      </c>
      <c r="Q234" s="73">
        <f t="shared" si="144"/>
        <v>3.8245320875068059E-2</v>
      </c>
      <c r="R234" s="73">
        <f t="shared" si="144"/>
        <v>8.8124483942596185E-2</v>
      </c>
      <c r="S234" s="73">
        <f t="shared" si="144"/>
        <v>-2.9607562236315176E-2</v>
      </c>
      <c r="T234" s="73">
        <f t="shared" si="144"/>
        <v>4.5461402768971051E-2</v>
      </c>
      <c r="U234" s="73">
        <f t="shared" si="143"/>
        <v>4.482995510637762E-2</v>
      </c>
      <c r="V234" s="73">
        <f>IFERROR(('[5]CbCstN-1'!D928-U24)/U$31*100,"")</f>
        <v>-0.87035313489277755</v>
      </c>
      <c r="W234" s="73">
        <f>IFERROR(('[5]CbCstN-1'!E893-V24)/V$31*100,"")</f>
        <v>3.5960505090980074E-2</v>
      </c>
      <c r="X234" s="73">
        <f>IFERROR(('[5]CbCstN-1'!F893-W24)/W$31*100,"")</f>
        <v>-5.8549437681442267E-2</v>
      </c>
      <c r="Y234" s="73">
        <f>IFERROR(('[5]CbCstN-1'!G893-X24)/X$31*100,"")</f>
        <v>2.2259894816139127E-2</v>
      </c>
      <c r="Z234" s="121"/>
    </row>
    <row r="235" spans="1:26" x14ac:dyDescent="0.2">
      <c r="A235" s="63" t="s">
        <v>103</v>
      </c>
      <c r="B235" s="64"/>
      <c r="C235" s="65" t="s">
        <v>104</v>
      </c>
      <c r="D235" s="73" t="str">
        <f>IFERROR('[5]CbCstN-1'!#REF!/'[5]CbCstN-1'!#REF!*100,"")</f>
        <v/>
      </c>
      <c r="E235" s="73">
        <f t="shared" si="144"/>
        <v>0.21212159823730259</v>
      </c>
      <c r="F235" s="73">
        <f t="shared" si="144"/>
        <v>0.94352668012996233</v>
      </c>
      <c r="G235" s="73">
        <f t="shared" si="144"/>
        <v>-0.32030679002328338</v>
      </c>
      <c r="H235" s="73">
        <f t="shared" si="144"/>
        <v>0.66928265308617507</v>
      </c>
      <c r="I235" s="73">
        <f t="shared" si="144"/>
        <v>-0.12074316470888453</v>
      </c>
      <c r="J235" s="73">
        <f t="shared" si="144"/>
        <v>0.27950636616563879</v>
      </c>
      <c r="K235" s="73">
        <f t="shared" si="144"/>
        <v>-8.0864421774255804E-3</v>
      </c>
      <c r="L235" s="73">
        <f t="shared" si="144"/>
        <v>0.65525692621040055</v>
      </c>
      <c r="M235" s="73">
        <f t="shared" si="144"/>
        <v>-0.24748510760674425</v>
      </c>
      <c r="N235" s="73">
        <f t="shared" si="144"/>
        <v>0.22630689458014697</v>
      </c>
      <c r="O235" s="73">
        <f t="shared" si="144"/>
        <v>-0.53971641109198132</v>
      </c>
      <c r="P235" s="73">
        <f t="shared" si="144"/>
        <v>1.3665896052931423</v>
      </c>
      <c r="Q235" s="73">
        <f t="shared" si="144"/>
        <v>0.76335708365476884</v>
      </c>
      <c r="R235" s="73">
        <f t="shared" si="144"/>
        <v>0.66944277032651223</v>
      </c>
      <c r="S235" s="73">
        <f t="shared" si="144"/>
        <v>-1.3407637713744602</v>
      </c>
      <c r="T235" s="73">
        <f t="shared" si="144"/>
        <v>0.86405881104727988</v>
      </c>
      <c r="U235" s="73">
        <f t="shared" si="143"/>
        <v>1.5273567148677631</v>
      </c>
      <c r="V235" s="73">
        <f>IFERROR(('[5]CbCstN-1'!D929-U25)/U$31*100,"")</f>
        <v>-7.6659137923631926</v>
      </c>
      <c r="W235" s="73">
        <f>IFERROR(('[5]CbCstN-1'!E894-V25)/V$31*100,"")</f>
        <v>0.39850110743677924</v>
      </c>
      <c r="X235" s="73">
        <f>IFERROR(('[5]CbCstN-1'!F894-W25)/W$31*100,"")</f>
        <v>5.0146509125309352E-2</v>
      </c>
      <c r="Y235" s="73">
        <f>IFERROR(('[5]CbCstN-1'!G894-X25)/X$31*100,"")</f>
        <v>-0.45714794511881507</v>
      </c>
      <c r="Z235" s="121"/>
    </row>
    <row r="236" spans="1:26" x14ac:dyDescent="0.2">
      <c r="A236" s="63" t="s">
        <v>105</v>
      </c>
      <c r="B236" s="64"/>
      <c r="C236" s="65" t="s">
        <v>106</v>
      </c>
      <c r="D236" s="73" t="str">
        <f>IFERROR('[5]CbCstN-1'!#REF!/'[5]CbCstN-1'!#REF!*100,"")</f>
        <v/>
      </c>
      <c r="E236" s="73">
        <f t="shared" si="144"/>
        <v>0.20569744508789359</v>
      </c>
      <c r="F236" s="73">
        <f t="shared" si="144"/>
        <v>3.0658278887177055E-4</v>
      </c>
      <c r="G236" s="73">
        <f t="shared" si="144"/>
        <v>0.35102783886697808</v>
      </c>
      <c r="H236" s="73">
        <f t="shared" si="144"/>
        <v>0.10541160941102617</v>
      </c>
      <c r="I236" s="73">
        <f t="shared" si="144"/>
        <v>0.94791386593271776</v>
      </c>
      <c r="J236" s="73">
        <f t="shared" si="144"/>
        <v>-0.34271365685729749</v>
      </c>
      <c r="K236" s="73">
        <f t="shared" si="144"/>
        <v>0.85096904686189756</v>
      </c>
      <c r="L236" s="73">
        <f t="shared" si="144"/>
        <v>0.61215364830349017</v>
      </c>
      <c r="M236" s="73">
        <f t="shared" si="144"/>
        <v>-0.1257089944764534</v>
      </c>
      <c r="N236" s="73">
        <f t="shared" si="144"/>
        <v>-0.10621728441330189</v>
      </c>
      <c r="O236" s="73">
        <f t="shared" si="144"/>
        <v>0.15361366304541613</v>
      </c>
      <c r="P236" s="73">
        <f t="shared" si="144"/>
        <v>-7.0501534628270551E-2</v>
      </c>
      <c r="Q236" s="73">
        <f t="shared" si="144"/>
        <v>0.39503689125175562</v>
      </c>
      <c r="R236" s="73">
        <f t="shared" si="144"/>
        <v>0.25873993329025219</v>
      </c>
      <c r="S236" s="73">
        <f t="shared" si="144"/>
        <v>7.765934362357378E-3</v>
      </c>
      <c r="T236" s="73">
        <f t="shared" si="144"/>
        <v>-0.44698061070647144</v>
      </c>
      <c r="U236" s="73">
        <f t="shared" si="143"/>
        <v>2.2647865541862582E-2</v>
      </c>
      <c r="V236" s="73">
        <f>IFERROR(('[5]CbCstN-1'!D930-U26)/U$31*100,"")</f>
        <v>-2.5209389330226855</v>
      </c>
      <c r="W236" s="73">
        <f>IFERROR(('[5]CbCstN-1'!E895-V26)/V$31*100,"")</f>
        <v>0.18699462647309642</v>
      </c>
      <c r="X236" s="73">
        <f>IFERROR(('[5]CbCstN-1'!F895-W26)/W$31*100,"")</f>
        <v>0.21888273577668813</v>
      </c>
      <c r="Y236" s="73">
        <f>IFERROR(('[5]CbCstN-1'!G895-X26)/X$31*100,"")</f>
        <v>0.23911813326178924</v>
      </c>
      <c r="Z236" s="121"/>
    </row>
    <row r="237" spans="1:26" ht="14.45" customHeight="1" x14ac:dyDescent="0.2">
      <c r="A237" s="63" t="s">
        <v>107</v>
      </c>
      <c r="B237" s="64"/>
      <c r="C237" s="65" t="s">
        <v>108</v>
      </c>
      <c r="D237" s="73" t="str">
        <f>IFERROR('[5]CbCstN-1'!#REF!/'[5]CbCstN-1'!#REF!*100,"")</f>
        <v/>
      </c>
      <c r="E237" s="73">
        <f t="shared" si="144"/>
        <v>0.11519677610158327</v>
      </c>
      <c r="F237" s="73">
        <f t="shared" si="144"/>
        <v>2.3183834977233909E-2</v>
      </c>
      <c r="G237" s="73">
        <f t="shared" si="144"/>
        <v>0.19150405959314387</v>
      </c>
      <c r="H237" s="73">
        <f t="shared" si="144"/>
        <v>-0.1315055470338807</v>
      </c>
      <c r="I237" s="73">
        <f t="shared" si="144"/>
        <v>0.26859071191102812</v>
      </c>
      <c r="J237" s="73">
        <f t="shared" si="144"/>
        <v>-0.42057012171235186</v>
      </c>
      <c r="K237" s="73">
        <f t="shared" si="144"/>
        <v>0.5251255180662231</v>
      </c>
      <c r="L237" s="73">
        <f t="shared" si="144"/>
        <v>0.39029113875849047</v>
      </c>
      <c r="M237" s="73">
        <f t="shared" si="144"/>
        <v>-1.0552814170381989E-2</v>
      </c>
      <c r="N237" s="73">
        <f t="shared" si="144"/>
        <v>-0.26660152410325461</v>
      </c>
      <c r="O237" s="73">
        <f t="shared" si="144"/>
        <v>2.9386025714277585E-2</v>
      </c>
      <c r="P237" s="73">
        <f t="shared" si="144"/>
        <v>-0.13575497212423668</v>
      </c>
      <c r="Q237" s="73">
        <f t="shared" si="144"/>
        <v>0.50776301916243638</v>
      </c>
      <c r="R237" s="73">
        <f t="shared" si="144"/>
        <v>-0.24558366714075205</v>
      </c>
      <c r="S237" s="73">
        <f t="shared" si="144"/>
        <v>0.20165743280103118</v>
      </c>
      <c r="T237" s="73">
        <f t="shared" si="144"/>
        <v>-0.10033029966145372</v>
      </c>
      <c r="U237" s="73">
        <f t="shared" si="143"/>
        <v>8.5587114761290689E-2</v>
      </c>
      <c r="V237" s="73">
        <f>IFERROR(('[5]CbCstN-1'!D931-U27)/U$31*100,"")</f>
        <v>-1.2965175547381174</v>
      </c>
      <c r="W237" s="73">
        <f>IFERROR(('[5]CbCstN-1'!E896-V27)/V$31*100,"")</f>
        <v>0.24834765148546242</v>
      </c>
      <c r="X237" s="73">
        <f>IFERROR(('[5]CbCstN-1'!F896-W27)/W$31*100,"")</f>
        <v>9.7717927241481192E-2</v>
      </c>
      <c r="Y237" s="73">
        <f>IFERROR(('[5]CbCstN-1'!G896-X27)/X$31*100,"")</f>
        <v>-4.11222267392886E-2</v>
      </c>
      <c r="Z237" s="121"/>
    </row>
    <row r="238" spans="1:26" x14ac:dyDescent="0.2">
      <c r="A238" s="63" t="s">
        <v>109</v>
      </c>
      <c r="B238" s="64"/>
      <c r="C238" s="65" t="s">
        <v>110</v>
      </c>
      <c r="D238" s="73" t="str">
        <f>IFERROR('[5]CbCstN-1'!#REF!/'[5]CbCstN-1'!#REF!*100,"")</f>
        <v/>
      </c>
      <c r="E238" s="73">
        <f t="shared" si="144"/>
        <v>-7.1745192502830887E-2</v>
      </c>
      <c r="F238" s="73">
        <f t="shared" si="144"/>
        <v>8.2195074948420349E-2</v>
      </c>
      <c r="G238" s="73">
        <f t="shared" si="144"/>
        <v>3.0075343895494171E-3</v>
      </c>
      <c r="H238" s="73">
        <f t="shared" si="144"/>
        <v>2.5514306691463821E-2</v>
      </c>
      <c r="I238" s="73">
        <f t="shared" si="144"/>
        <v>-1.6503204608158996E-3</v>
      </c>
      <c r="J238" s="73">
        <f t="shared" si="144"/>
        <v>7.4248326724637157E-4</v>
      </c>
      <c r="K238" s="73">
        <f t="shared" si="144"/>
        <v>1.7525237251196736E-2</v>
      </c>
      <c r="L238" s="73">
        <f t="shared" si="144"/>
        <v>3.145197105165122E-2</v>
      </c>
      <c r="M238" s="73">
        <f t="shared" si="144"/>
        <v>1.2752506114790903E-2</v>
      </c>
      <c r="N238" s="73">
        <f t="shared" si="144"/>
        <v>1.9364701171710061E-2</v>
      </c>
      <c r="O238" s="73">
        <f t="shared" si="144"/>
        <v>4.9335561276613919E-2</v>
      </c>
      <c r="P238" s="73">
        <f t="shared" si="144"/>
        <v>3.0901632122482058E-2</v>
      </c>
      <c r="Q238" s="73">
        <f t="shared" si="144"/>
        <v>2.5357067217440594E-2</v>
      </c>
      <c r="R238" s="73">
        <f t="shared" si="144"/>
        <v>4.9104076768007661E-2</v>
      </c>
      <c r="S238" s="73">
        <f t="shared" si="144"/>
        <v>-1.3788673931867966E-2</v>
      </c>
      <c r="T238" s="73">
        <f t="shared" si="144"/>
        <v>2.7492938427496751E-2</v>
      </c>
      <c r="U238" s="73">
        <f t="shared" si="143"/>
        <v>3.3402111719692741E-2</v>
      </c>
      <c r="V238" s="73">
        <f>IFERROR(('[5]CbCstN-1'!D932-U28)/U$31*100,"")</f>
        <v>-0.61122649411287766</v>
      </c>
      <c r="W238" s="73">
        <f>IFERROR(('[5]CbCstN-1'!E897-V28)/V$31*100,"")</f>
        <v>1.1448650600393658E-2</v>
      </c>
      <c r="X238" s="73">
        <f>IFERROR(('[5]CbCstN-1'!F897-W28)/W$31*100,"")</f>
        <v>1.0300364036550028E-2</v>
      </c>
      <c r="Y238" s="73">
        <f>IFERROR(('[5]CbCstN-1'!G897-X28)/X$31*100,"")</f>
        <v>0.12371815224127851</v>
      </c>
      <c r="Z238" s="121"/>
    </row>
    <row r="239" spans="1:26" x14ac:dyDescent="0.2">
      <c r="A239" s="12" t="s">
        <v>111</v>
      </c>
      <c r="B239" s="12"/>
      <c r="C239" s="9" t="s">
        <v>112</v>
      </c>
      <c r="D239" s="19" t="str">
        <f>IFERROR('[5]CbCstN-1'!#REF!/'[5]CbCstN-1'!#REF!*100,"")</f>
        <v/>
      </c>
      <c r="E239" s="19">
        <f t="shared" si="144"/>
        <v>-18.083398400231186</v>
      </c>
      <c r="F239" s="19">
        <f t="shared" si="144"/>
        <v>15.545432525709119</v>
      </c>
      <c r="G239" s="19">
        <f t="shared" si="144"/>
        <v>-1.1013008484291482</v>
      </c>
      <c r="H239" s="19">
        <f t="shared" si="144"/>
        <v>5.3270412566406433</v>
      </c>
      <c r="I239" s="19">
        <f t="shared" si="144"/>
        <v>4.8902760946220711</v>
      </c>
      <c r="J239" s="19">
        <f t="shared" si="144"/>
        <v>-1.9765063328905926E-2</v>
      </c>
      <c r="K239" s="19">
        <f t="shared" si="144"/>
        <v>0.43929663395373175</v>
      </c>
      <c r="L239" s="19">
        <f t="shared" si="144"/>
        <v>5.9542209963262076</v>
      </c>
      <c r="M239" s="19">
        <f t="shared" si="144"/>
        <v>2.1280260604211123</v>
      </c>
      <c r="N239" s="19">
        <f t="shared" si="144"/>
        <v>2.0255052481432423</v>
      </c>
      <c r="O239" s="19">
        <f t="shared" si="144"/>
        <v>4.201576450362257</v>
      </c>
      <c r="P239" s="19">
        <f t="shared" si="144"/>
        <v>2.3245230843789568</v>
      </c>
      <c r="Q239" s="19">
        <f t="shared" si="144"/>
        <v>5.6270671376571819</v>
      </c>
      <c r="R239" s="19">
        <f t="shared" si="144"/>
        <v>6.8014258737951696</v>
      </c>
      <c r="S239" s="19">
        <f t="shared" si="144"/>
        <v>-1.6708621930604688</v>
      </c>
      <c r="T239" s="19">
        <f t="shared" si="144"/>
        <v>4.7359532573231986</v>
      </c>
      <c r="U239" s="19">
        <f t="shared" si="143"/>
        <v>0.53318474201071742</v>
      </c>
      <c r="V239" s="19">
        <f>IFERROR(('[5]CbCstN-1'!D933-U29)/U$31*100,"")</f>
        <v>-93.269675807774988</v>
      </c>
      <c r="W239" s="19">
        <f>IFERROR(('[5]CbCstN-1'!E898-V29)/V$31*100,"")</f>
        <v>5.5213319183975411</v>
      </c>
      <c r="X239" s="19">
        <f>IFERROR(('[5]CbCstN-1'!F898-W29)/W$31*100,"")</f>
        <v>4.8488963702059262</v>
      </c>
      <c r="Y239" s="19">
        <f>IFERROR(('[5]CbCstN-1'!G898-X29)/X$31*100,"")</f>
        <v>3.5203437865018339</v>
      </c>
      <c r="Z239" s="32"/>
    </row>
    <row r="240" spans="1:26" x14ac:dyDescent="0.2">
      <c r="A240" s="63" t="s">
        <v>113</v>
      </c>
      <c r="B240" s="64"/>
      <c r="C240" s="65" t="s">
        <v>114</v>
      </c>
      <c r="D240" s="73" t="str">
        <f>IFERROR('[5]CbCstN-1'!#REF!/'[5]CbCstN-1'!#REF!*100,"")</f>
        <v/>
      </c>
      <c r="E240" s="73">
        <f t="shared" si="144"/>
        <v>-4.3623286637355578</v>
      </c>
      <c r="F240" s="73">
        <f t="shared" si="144"/>
        <v>1.269588739929399</v>
      </c>
      <c r="G240" s="73">
        <f t="shared" si="144"/>
        <v>2.2015789979804548</v>
      </c>
      <c r="H240" s="73">
        <f t="shared" si="144"/>
        <v>-0.54106960866086284</v>
      </c>
      <c r="I240" s="73">
        <f t="shared" si="144"/>
        <v>-1.2363400547838241</v>
      </c>
      <c r="J240" s="73">
        <f t="shared" si="144"/>
        <v>-0.26616598353424009</v>
      </c>
      <c r="K240" s="73">
        <f t="shared" si="144"/>
        <v>0.73259489388039312</v>
      </c>
      <c r="L240" s="73">
        <f t="shared" si="144"/>
        <v>0.60555010684731125</v>
      </c>
      <c r="M240" s="73">
        <f t="shared" si="144"/>
        <v>0.53847887184971199</v>
      </c>
      <c r="N240" s="73">
        <f t="shared" si="144"/>
        <v>0.53432123068383286</v>
      </c>
      <c r="O240" s="73">
        <f t="shared" si="144"/>
        <v>0.32299869404515413</v>
      </c>
      <c r="P240" s="73">
        <f t="shared" si="144"/>
        <v>0.12342798424991286</v>
      </c>
      <c r="Q240" s="73">
        <f t="shared" si="144"/>
        <v>-2.1704035150316291E-2</v>
      </c>
      <c r="R240" s="73">
        <f t="shared" si="144"/>
        <v>1.2836158033952378</v>
      </c>
      <c r="S240" s="73">
        <f t="shared" si="144"/>
        <v>-4.2007389702836212E-2</v>
      </c>
      <c r="T240" s="73">
        <f t="shared" si="144"/>
        <v>-1.479881345686243</v>
      </c>
      <c r="U240" s="73">
        <f t="shared" si="143"/>
        <v>0.43134100501971312</v>
      </c>
      <c r="V240" s="73">
        <f>IFERROR(('[5]CbCstN-1'!D934-U30)/U$31*100,"")</f>
        <v>-6.7303241922250221</v>
      </c>
      <c r="W240" s="73">
        <f>IFERROR(('[5]CbCstN-1'!E899-V30)/V$31*100,"")</f>
        <v>-0.21473558754328106</v>
      </c>
      <c r="X240" s="73">
        <f>IFERROR(('[5]CbCstN-1'!F899-W30)/W$31*100,"")</f>
        <v>-5.990474873888306E-2</v>
      </c>
      <c r="Y240" s="73">
        <f>IFERROR(('[5]CbCstN-1'!G899-X30)/X$31*100,"")</f>
        <v>0.24110980806112803</v>
      </c>
      <c r="Z240" s="121"/>
    </row>
    <row r="241" spans="1:26" x14ac:dyDescent="0.2">
      <c r="A241" s="12" t="s">
        <v>115</v>
      </c>
      <c r="B241" s="12"/>
      <c r="C241" s="9" t="s">
        <v>13</v>
      </c>
      <c r="D241" s="19" t="str">
        <f>IFERROR('[5]CbCstN-1'!#REF!/'[5]CbCstN-1'!#REF!*100,"")</f>
        <v/>
      </c>
      <c r="E241" s="19">
        <f t="shared" si="144"/>
        <v>-22.44572706396675</v>
      </c>
      <c r="F241" s="19">
        <f t="shared" si="144"/>
        <v>16.815021265638524</v>
      </c>
      <c r="G241" s="19">
        <f t="shared" si="144"/>
        <v>1.1002781495512932</v>
      </c>
      <c r="H241" s="19">
        <f t="shared" si="144"/>
        <v>4.7859716479797907</v>
      </c>
      <c r="I241" s="19">
        <f t="shared" si="144"/>
        <v>3.6539360398382468</v>
      </c>
      <c r="J241" s="19">
        <f t="shared" si="144"/>
        <v>-0.28593104686315085</v>
      </c>
      <c r="K241" s="19">
        <f t="shared" si="144"/>
        <v>1.171891527834124</v>
      </c>
      <c r="L241" s="19">
        <f t="shared" si="144"/>
        <v>6.5597711031735244</v>
      </c>
      <c r="M241" s="19">
        <f t="shared" si="144"/>
        <v>2.6665049322708172</v>
      </c>
      <c r="N241" s="19">
        <f t="shared" si="144"/>
        <v>2.5598264788270808</v>
      </c>
      <c r="O241" s="19">
        <f t="shared" si="144"/>
        <v>4.524575144407418</v>
      </c>
      <c r="P241" s="19">
        <f t="shared" si="144"/>
        <v>2.4479510686288708</v>
      </c>
      <c r="Q241" s="19">
        <f t="shared" si="144"/>
        <v>5.605363102506848</v>
      </c>
      <c r="R241" s="19">
        <f t="shared" si="144"/>
        <v>8.0850416771904143</v>
      </c>
      <c r="S241" s="19">
        <f t="shared" si="144"/>
        <v>-1.7128695827633049</v>
      </c>
      <c r="T241" s="19">
        <f t="shared" si="144"/>
        <v>3.2560719116369583</v>
      </c>
      <c r="U241" s="19">
        <f t="shared" si="143"/>
        <v>0.96452574703043625</v>
      </c>
      <c r="V241" s="19">
        <f>IFERROR(('[5]CbCstN-1'!D935-U31)/U$31*100,"")</f>
        <v>-100</v>
      </c>
      <c r="W241" s="19">
        <f>IFERROR(('[5]CbCstN-1'!E900-V31)/V$31*100,"")</f>
        <v>5.3065963308542603</v>
      </c>
      <c r="X241" s="19">
        <f>IFERROR(('[5]CbCstN-1'!F900-W31)/W$31*100,"")</f>
        <v>4.7889916214670434</v>
      </c>
      <c r="Y241" s="19">
        <f>IFERROR(('[5]CbCstN-1'!G900-X31)/X$31*100,"")</f>
        <v>3.7614535945629619</v>
      </c>
      <c r="Z241" s="32"/>
    </row>
    <row r="242" spans="1:26" x14ac:dyDescent="0.2">
      <c r="A242" s="63"/>
      <c r="B242" s="64"/>
      <c r="C242" s="65" t="s">
        <v>25</v>
      </c>
      <c r="D242" s="66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 t="str">
        <f t="shared" ref="W242:Y242" si="145">+IFERROR((W207/V207-1)*100,"")</f>
        <v/>
      </c>
      <c r="X242" s="72" t="str">
        <f t="shared" si="145"/>
        <v/>
      </c>
      <c r="Y242" s="72" t="str">
        <f t="shared" si="145"/>
        <v/>
      </c>
      <c r="Z242" s="119"/>
    </row>
    <row r="243" spans="1:26" ht="9.6" customHeight="1" x14ac:dyDescent="0.2"/>
    <row r="244" spans="1:26" ht="10.7" customHeight="1" x14ac:dyDescent="0.2">
      <c r="C244" s="77" t="s">
        <v>121</v>
      </c>
      <c r="D244" s="19" t="str">
        <f>IFERROR('[5]CbCstN-1'!#REF!/'[5]CbCstN-1'!#REF!*100,"")</f>
        <v/>
      </c>
      <c r="E244" s="27">
        <f t="shared" si="144"/>
        <v>-0.10710837451788929</v>
      </c>
      <c r="F244" s="27">
        <f t="shared" si="144"/>
        <v>1.8388192339009888</v>
      </c>
      <c r="G244" s="27">
        <f t="shared" si="144"/>
        <v>-1.1668453599662363</v>
      </c>
      <c r="H244" s="27">
        <f t="shared" si="144"/>
        <v>0.44510246387265018</v>
      </c>
      <c r="I244" s="27">
        <f t="shared" si="144"/>
        <v>-8.843868131423277E-2</v>
      </c>
      <c r="J244" s="27">
        <f t="shared" si="144"/>
        <v>0.71304664915415739</v>
      </c>
      <c r="K244" s="27">
        <f t="shared" si="144"/>
        <v>1.4414941264822108E-3</v>
      </c>
      <c r="L244" s="27">
        <f t="shared" si="144"/>
        <v>2.5516473940015238</v>
      </c>
      <c r="M244" s="27">
        <f t="shared" si="144"/>
        <v>-0.29841103697086308</v>
      </c>
      <c r="N244" s="27">
        <f t="shared" si="144"/>
        <v>7.1421142710356281E-2</v>
      </c>
      <c r="O244" s="27">
        <f t="shared" si="144"/>
        <v>0.62282351683306625</v>
      </c>
      <c r="P244" s="27">
        <f t="shared" si="144"/>
        <v>1.2716065296848551</v>
      </c>
      <c r="Q244" s="27">
        <f t="shared" si="144"/>
        <v>6.0068554033420471E-2</v>
      </c>
      <c r="R244" s="27">
        <f t="shared" si="144"/>
        <v>1.5037626541274247</v>
      </c>
      <c r="S244" s="27">
        <f t="shared" si="144"/>
        <v>-0.51009843733689908</v>
      </c>
      <c r="T244" s="27">
        <f t="shared" si="144"/>
        <v>0.50368389354333276</v>
      </c>
      <c r="U244" s="27">
        <f t="shared" si="143"/>
        <v>-0.75743918930396492</v>
      </c>
      <c r="V244" s="27">
        <f>IFERROR([5]CbCrt!D938/[5]CbCrt!D$900*100,"")</f>
        <v>0.67326872184622699</v>
      </c>
      <c r="W244" s="27">
        <f>IFERROR(('[5]CbCstN-1'!E903-V34)/V$31*100,"")</f>
        <v>0.82855939281054092</v>
      </c>
      <c r="X244" s="27">
        <f>IFERROR(('[5]CbCstN-1'!F903-W34)/W$31*100,"")</f>
        <v>0.45023433328183154</v>
      </c>
      <c r="Y244" s="27">
        <f>IFERROR(('[5]CbCstN-1'!G903-X34)/X$31*100,"")</f>
        <v>-2.2113448139717158</v>
      </c>
      <c r="Z244" s="76"/>
    </row>
  </sheetData>
  <mergeCells count="7">
    <mergeCell ref="A212:C212"/>
    <mergeCell ref="A2:C2"/>
    <mergeCell ref="A37:C37"/>
    <mergeCell ref="A72:C72"/>
    <mergeCell ref="A107:C107"/>
    <mergeCell ref="A142:C142"/>
    <mergeCell ref="A177:C17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19"/>
  <sheetViews>
    <sheetView zoomScale="150" zoomScaleNormal="150" workbookViewId="0">
      <pane xSplit="3" ySplit="4" topLeftCell="U5" activePane="bottomRight" state="frozen"/>
      <selection pane="topRight" activeCell="D1" sqref="D1"/>
      <selection pane="bottomLeft" activeCell="A5" sqref="A5"/>
      <selection pane="bottomRight" activeCell="C17" sqref="C17"/>
    </sheetView>
  </sheetViews>
  <sheetFormatPr defaultColWidth="8.85546875" defaultRowHeight="12.75" x14ac:dyDescent="0.2"/>
  <cols>
    <col min="1" max="1" width="8.140625" customWidth="1"/>
    <col min="3" max="3" width="42.42578125" bestFit="1" customWidth="1"/>
    <col min="4" max="21" width="12.42578125" bestFit="1" customWidth="1"/>
    <col min="22" max="22" width="10.140625" bestFit="1" customWidth="1"/>
  </cols>
  <sheetData>
    <row r="2" spans="1:25" ht="26.25" customHeight="1" x14ac:dyDescent="0.2">
      <c r="A2" s="132" t="s">
        <v>151</v>
      </c>
      <c r="B2" s="132"/>
      <c r="C2" s="132"/>
    </row>
    <row r="4" spans="1:25" x14ac:dyDescent="0.2">
      <c r="A4" s="5" t="s">
        <v>0</v>
      </c>
      <c r="B4" s="6" t="s">
        <v>1</v>
      </c>
      <c r="C4" s="13" t="s">
        <v>2</v>
      </c>
      <c r="D4" s="1">
        <v>1997</v>
      </c>
      <c r="E4" s="1">
        <f>+D4+1</f>
        <v>1998</v>
      </c>
      <c r="F4" s="1">
        <f>+E4+1</f>
        <v>1999</v>
      </c>
      <c r="G4" s="1">
        <f t="shared" ref="G4:Y4" si="0">+F4+1</f>
        <v>2000</v>
      </c>
      <c r="H4" s="1">
        <f t="shared" si="0"/>
        <v>2001</v>
      </c>
      <c r="I4" s="1">
        <f t="shared" si="0"/>
        <v>2002</v>
      </c>
      <c r="J4" s="1">
        <f t="shared" si="0"/>
        <v>2003</v>
      </c>
      <c r="K4" s="1">
        <f t="shared" si="0"/>
        <v>2004</v>
      </c>
      <c r="L4" s="1">
        <f t="shared" si="0"/>
        <v>2005</v>
      </c>
      <c r="M4" s="1">
        <f t="shared" si="0"/>
        <v>2006</v>
      </c>
      <c r="N4" s="1">
        <f t="shared" si="0"/>
        <v>2007</v>
      </c>
      <c r="O4" s="1">
        <f t="shared" si="0"/>
        <v>2008</v>
      </c>
      <c r="P4" s="1">
        <f t="shared" si="0"/>
        <v>2009</v>
      </c>
      <c r="Q4" s="1">
        <f t="shared" si="0"/>
        <v>2010</v>
      </c>
      <c r="R4" s="1">
        <f t="shared" si="0"/>
        <v>2011</v>
      </c>
      <c r="S4" s="1">
        <f t="shared" si="0"/>
        <v>2012</v>
      </c>
      <c r="T4" s="1">
        <f t="shared" si="0"/>
        <v>2013</v>
      </c>
      <c r="U4" s="1">
        <f t="shared" si="0"/>
        <v>2014</v>
      </c>
      <c r="V4" s="1">
        <f t="shared" si="0"/>
        <v>2015</v>
      </c>
      <c r="W4" s="1">
        <f t="shared" si="0"/>
        <v>2016</v>
      </c>
      <c r="X4" s="1">
        <f t="shared" si="0"/>
        <v>2017</v>
      </c>
      <c r="Y4" s="1">
        <f t="shared" si="0"/>
        <v>2018</v>
      </c>
    </row>
    <row r="5" spans="1:25" x14ac:dyDescent="0.2">
      <c r="A5" s="10" t="s">
        <v>126</v>
      </c>
      <c r="B5" s="11"/>
      <c r="C5" s="14" t="s">
        <v>139</v>
      </c>
      <c r="D5" s="3">
        <f>[4]Tpub_Demande!D65</f>
        <v>272200.31775540928</v>
      </c>
      <c r="E5" s="3">
        <f>[4]Tpub_Demande!E65</f>
        <v>247089.68148264807</v>
      </c>
      <c r="F5" s="3">
        <f>[4]Tpub_Demande!F65</f>
        <v>257030.39260611284</v>
      </c>
      <c r="G5" s="3">
        <f>[4]Tpub_Demande!G65</f>
        <v>165249.58356131628</v>
      </c>
      <c r="H5" s="3">
        <f>[4]Tpub_Demande!H65</f>
        <v>187864.56150567241</v>
      </c>
      <c r="I5" s="3">
        <f>[4]Tpub_Demande!I65</f>
        <v>166986.91358767476</v>
      </c>
      <c r="J5" s="3">
        <f>[4]Tpub_Demande!J65</f>
        <v>145726.99800187908</v>
      </c>
      <c r="K5" s="3">
        <f>[4]Tpub_Demande!K65</f>
        <v>148628.79409014553</v>
      </c>
      <c r="L5" s="3">
        <f>[4]Tpub_Demande!L65</f>
        <v>176278.80191661845</v>
      </c>
      <c r="M5" s="3">
        <f>[4]Tpub_Demande!M65</f>
        <v>186766.49567459099</v>
      </c>
      <c r="N5" s="3">
        <f>[4]Tpub_Demande!N65</f>
        <v>193189.28988767488</v>
      </c>
      <c r="O5" s="3">
        <f>[4]Tpub_Demande!O65</f>
        <v>230803.24438079962</v>
      </c>
      <c r="P5" s="3">
        <f>[4]Tpub_Demande!P65</f>
        <v>229607.40924520174</v>
      </c>
      <c r="Q5" s="3">
        <f>[4]Tpub_Demande!Q65</f>
        <v>245398.00829956154</v>
      </c>
      <c r="R5" s="3">
        <f>[4]Tpub_Demande!R65</f>
        <v>264293.19311263907</v>
      </c>
      <c r="S5" s="3">
        <f>[4]Tpub_Demande!S65</f>
        <v>275161.05759467761</v>
      </c>
      <c r="T5" s="3">
        <f>[4]Tpub_Demande!T65</f>
        <v>279474.75450249895</v>
      </c>
      <c r="U5" s="3">
        <f>[4]Tpub_Demande!U65</f>
        <v>265619.41496026196</v>
      </c>
      <c r="V5" s="3">
        <f>+[7]EreCrt!E3948</f>
        <v>318561</v>
      </c>
      <c r="W5" s="3">
        <f>+[7]EreCrt!F3948</f>
        <v>346572</v>
      </c>
      <c r="X5" s="3">
        <f>+[7]EreCrt!G3948</f>
        <v>388749</v>
      </c>
      <c r="Y5" s="3">
        <f>+[7]EreCrt!H3948</f>
        <v>384405</v>
      </c>
    </row>
    <row r="6" spans="1:25" x14ac:dyDescent="0.2">
      <c r="A6" s="10" t="s">
        <v>127</v>
      </c>
      <c r="B6" s="11"/>
      <c r="C6" s="14" t="s">
        <v>140</v>
      </c>
      <c r="D6" s="3">
        <f>[4]Tpub_Demande!D66</f>
        <v>17108.381447009928</v>
      </c>
      <c r="E6" s="3">
        <f>[4]Tpub_Demande!E66</f>
        <v>8890.7874799988313</v>
      </c>
      <c r="F6" s="3">
        <f>[4]Tpub_Demande!F66</f>
        <v>11761.725238670791</v>
      </c>
      <c r="G6" s="3">
        <f>[4]Tpub_Demande!G66</f>
        <v>10573.563769423821</v>
      </c>
      <c r="H6" s="3">
        <f>[4]Tpub_Demande!H66</f>
        <v>9291.1122472438856</v>
      </c>
      <c r="I6" s="3">
        <f>[4]Tpub_Demande!I66</f>
        <v>8465.8067944999802</v>
      </c>
      <c r="J6" s="3">
        <f>[4]Tpub_Demande!J66</f>
        <v>6922.4827129402565</v>
      </c>
      <c r="K6" s="3">
        <f>[4]Tpub_Demande!K66</f>
        <v>6733.0981027249873</v>
      </c>
      <c r="L6" s="3">
        <f>[4]Tpub_Demande!L66</f>
        <v>7593.4707341499043</v>
      </c>
      <c r="M6" s="3">
        <f>[4]Tpub_Demande!M66</f>
        <v>8349.0282256649098</v>
      </c>
      <c r="N6" s="3">
        <f>[4]Tpub_Demande!N66</f>
        <v>5822.3192836404169</v>
      </c>
      <c r="O6" s="3">
        <f>[4]Tpub_Demande!O66</f>
        <v>9878.1187897327309</v>
      </c>
      <c r="P6" s="3">
        <f>[4]Tpub_Demande!P66</f>
        <v>10087.196753692926</v>
      </c>
      <c r="Q6" s="3">
        <f>[4]Tpub_Demande!Q66</f>
        <v>10225.579767111989</v>
      </c>
      <c r="R6" s="3">
        <f>[4]Tpub_Demande!R66</f>
        <v>12282.510182025964</v>
      </c>
      <c r="S6" s="3">
        <f>[4]Tpub_Demande!S66</f>
        <v>13433.955257067561</v>
      </c>
      <c r="T6" s="3">
        <f>[4]Tpub_Demande!T66</f>
        <v>10767.74590446975</v>
      </c>
      <c r="U6" s="3">
        <f>[4]Tpub_Demande!U66</f>
        <v>11031.857539084183</v>
      </c>
      <c r="V6" s="3">
        <f>+[7]EreCrt!E3949</f>
        <v>11462</v>
      </c>
      <c r="W6" s="3">
        <f>+[7]EreCrt!F3949</f>
        <v>12395</v>
      </c>
      <c r="X6" s="3">
        <f>+[7]EreCrt!G3949</f>
        <v>13011</v>
      </c>
      <c r="Y6" s="3">
        <f>+[7]EreCrt!H3949</f>
        <v>12757</v>
      </c>
    </row>
    <row r="7" spans="1:25" x14ac:dyDescent="0.2">
      <c r="A7" s="10" t="s">
        <v>128</v>
      </c>
      <c r="B7" s="11"/>
      <c r="C7" s="14" t="s">
        <v>141</v>
      </c>
      <c r="D7" s="3">
        <f>[4]Tpub_Demande!D67</f>
        <v>2758.6824860329166</v>
      </c>
      <c r="E7" s="3">
        <f>[4]Tpub_Demande!E67</f>
        <v>4844.9800338617079</v>
      </c>
      <c r="F7" s="3">
        <f>[4]Tpub_Demande!F67</f>
        <v>2259.571851856655</v>
      </c>
      <c r="G7" s="3">
        <f>[4]Tpub_Demande!G67</f>
        <v>1941.493504453515</v>
      </c>
      <c r="H7" s="3">
        <f>[4]Tpub_Demande!H67</f>
        <v>3444.6990213086069</v>
      </c>
      <c r="I7" s="3">
        <f>[4]Tpub_Demande!I67</f>
        <v>2886.4120455011539</v>
      </c>
      <c r="J7" s="3">
        <f>[4]Tpub_Demande!J67</f>
        <v>1844.7760329732901</v>
      </c>
      <c r="K7" s="3">
        <f>[4]Tpub_Demande!K67</f>
        <v>2216.163291281377</v>
      </c>
      <c r="L7" s="3">
        <f>[4]Tpub_Demande!L67</f>
        <v>2681.1818118296401</v>
      </c>
      <c r="M7" s="3">
        <f>[4]Tpub_Demande!M67</f>
        <v>2368.5079125326274</v>
      </c>
      <c r="N7" s="3">
        <f>[4]Tpub_Demande!N67</f>
        <v>3140.0191788734082</v>
      </c>
      <c r="O7" s="3">
        <f>[4]Tpub_Demande!O67</f>
        <v>3084.2443073890208</v>
      </c>
      <c r="P7" s="3">
        <f>[4]Tpub_Demande!P67</f>
        <v>3466.2802977383067</v>
      </c>
      <c r="Q7" s="3">
        <f>[4]Tpub_Demande!Q67</f>
        <v>4152.4179334054097</v>
      </c>
      <c r="R7" s="3">
        <f>[4]Tpub_Demande!R67</f>
        <v>5133.5346633786694</v>
      </c>
      <c r="S7" s="3">
        <f>[4]Tpub_Demande!S67</f>
        <v>5564.5420322416549</v>
      </c>
      <c r="T7" s="3">
        <f>[4]Tpub_Demande!T67</f>
        <v>4401.4801561684135</v>
      </c>
      <c r="U7" s="3">
        <f>[4]Tpub_Demande!U67</f>
        <v>5027.5591442794303</v>
      </c>
      <c r="V7" s="3">
        <f>+[7]EreCrt!E3950</f>
        <v>5331</v>
      </c>
      <c r="W7" s="3">
        <f>+[7]EreCrt!F3950</f>
        <v>4306</v>
      </c>
      <c r="X7" s="3">
        <f>+[7]EreCrt!G3950</f>
        <v>6026</v>
      </c>
      <c r="Y7" s="3">
        <f>+[7]EreCrt!H3950</f>
        <v>6160</v>
      </c>
    </row>
    <row r="8" spans="1:25" x14ac:dyDescent="0.2">
      <c r="A8" s="10" t="s">
        <v>129</v>
      </c>
      <c r="B8" s="11"/>
      <c r="C8" s="14" t="s">
        <v>142</v>
      </c>
      <c r="D8" s="3">
        <f>[4]Tpub_Demande!D68</f>
        <v>29778.272981248523</v>
      </c>
      <c r="E8" s="3">
        <f>[4]Tpub_Demande!E68</f>
        <v>19003.223167035434</v>
      </c>
      <c r="F8" s="3">
        <f>[4]Tpub_Demande!F68</f>
        <v>19654.713035692159</v>
      </c>
      <c r="G8" s="3">
        <f>[4]Tpub_Demande!G68</f>
        <v>18102.667007616157</v>
      </c>
      <c r="H8" s="3">
        <f>[4]Tpub_Demande!H68</f>
        <v>26959.333897348024</v>
      </c>
      <c r="I8" s="3">
        <f>[4]Tpub_Demande!I68</f>
        <v>24503.522041918637</v>
      </c>
      <c r="J8" s="3">
        <f>[4]Tpub_Demande!J68</f>
        <v>22017.065608083783</v>
      </c>
      <c r="K8" s="3">
        <f>[4]Tpub_Demande!K68</f>
        <v>38526.685469910612</v>
      </c>
      <c r="L8" s="3">
        <f>[4]Tpub_Demande!L68</f>
        <v>37831.352221859794</v>
      </c>
      <c r="M8" s="3">
        <f>[4]Tpub_Demande!M68</f>
        <v>44512.680616392776</v>
      </c>
      <c r="N8" s="3">
        <f>[4]Tpub_Demande!N68</f>
        <v>33568.402862738847</v>
      </c>
      <c r="O8" s="3">
        <f>[4]Tpub_Demande!O68</f>
        <v>58798.691718910617</v>
      </c>
      <c r="P8" s="3">
        <f>[4]Tpub_Demande!P68</f>
        <v>41689.193880255392</v>
      </c>
      <c r="Q8" s="3">
        <f>[4]Tpub_Demande!Q68</f>
        <v>43904.489452821217</v>
      </c>
      <c r="R8" s="3">
        <f>[4]Tpub_Demande!R68</f>
        <v>49578.241658393825</v>
      </c>
      <c r="S8" s="3">
        <f>[4]Tpub_Demande!S68</f>
        <v>41441.331739412723</v>
      </c>
      <c r="T8" s="3">
        <f>[4]Tpub_Demande!T68</f>
        <v>44570.987695886004</v>
      </c>
      <c r="U8" s="3">
        <f>[4]Tpub_Demande!U68</f>
        <v>49003.259431439248</v>
      </c>
      <c r="V8" s="3">
        <f>+[7]EreCrt!E3951</f>
        <v>51463</v>
      </c>
      <c r="W8" s="3">
        <f>+[7]EreCrt!F3951</f>
        <v>51255</v>
      </c>
      <c r="X8" s="3">
        <f>+[7]EreCrt!G3951</f>
        <v>54538</v>
      </c>
      <c r="Y8" s="3">
        <f>+[7]EreCrt!H3951</f>
        <v>56022</v>
      </c>
    </row>
    <row r="9" spans="1:25" x14ac:dyDescent="0.2">
      <c r="A9" s="10" t="s">
        <v>130</v>
      </c>
      <c r="B9" s="11"/>
      <c r="C9" s="14" t="s">
        <v>143</v>
      </c>
      <c r="D9" s="3">
        <f>[4]Tpub_Demande!D69</f>
        <v>31602.94733620662</v>
      </c>
      <c r="E9" s="3">
        <f>[4]Tpub_Demande!E69</f>
        <v>13118.056859652021</v>
      </c>
      <c r="F9" s="3">
        <f>[4]Tpub_Demande!F69</f>
        <v>19703.409014346558</v>
      </c>
      <c r="G9" s="3">
        <f>[4]Tpub_Demande!G69</f>
        <v>14312.231732198115</v>
      </c>
      <c r="H9" s="3">
        <f>[4]Tpub_Demande!H69</f>
        <v>10122.027451079523</v>
      </c>
      <c r="I9" s="3">
        <f>[4]Tpub_Demande!I69</f>
        <v>7799.6132848631196</v>
      </c>
      <c r="J9" s="3">
        <f>[4]Tpub_Demande!J69</f>
        <v>8380.0523185167003</v>
      </c>
      <c r="K9" s="3">
        <f>[4]Tpub_Demande!K69</f>
        <v>6764.5551742279231</v>
      </c>
      <c r="L9" s="3">
        <f>[4]Tpub_Demande!L69</f>
        <v>9604.332828371178</v>
      </c>
      <c r="M9" s="3">
        <f>[4]Tpub_Demande!M69</f>
        <v>12905.200309512727</v>
      </c>
      <c r="N9" s="3">
        <f>[4]Tpub_Demande!N69</f>
        <v>12330.738656066484</v>
      </c>
      <c r="O9" s="3">
        <f>[4]Tpub_Demande!O69</f>
        <v>14580.245065729858</v>
      </c>
      <c r="P9" s="3">
        <f>[4]Tpub_Demande!P69</f>
        <v>14916.188028837096</v>
      </c>
      <c r="Q9" s="3">
        <f>[4]Tpub_Demande!Q69</f>
        <v>15871.182867712278</v>
      </c>
      <c r="R9" s="3">
        <f>[4]Tpub_Demande!R69</f>
        <v>18075.975893103907</v>
      </c>
      <c r="S9" s="3">
        <f>[4]Tpub_Demande!S69</f>
        <v>20770.280102492787</v>
      </c>
      <c r="T9" s="3">
        <f>[4]Tpub_Demande!T69</f>
        <v>15551.575442874433</v>
      </c>
      <c r="U9" s="3">
        <f>[4]Tpub_Demande!U69</f>
        <v>16589.681211732182</v>
      </c>
      <c r="V9" s="3">
        <f>+[7]EreCrt!E3952</f>
        <v>19458</v>
      </c>
      <c r="W9" s="3">
        <f>+[7]EreCrt!F3952</f>
        <v>21276</v>
      </c>
      <c r="X9" s="3">
        <f>+[7]EreCrt!G3952</f>
        <v>25265</v>
      </c>
      <c r="Y9" s="3">
        <f>+[7]EreCrt!H3952</f>
        <v>28092</v>
      </c>
    </row>
    <row r="10" spans="1:25" x14ac:dyDescent="0.2">
      <c r="A10" s="10" t="s">
        <v>131</v>
      </c>
      <c r="B10" s="11"/>
      <c r="C10" s="14" t="s">
        <v>144</v>
      </c>
      <c r="D10" s="3">
        <f>[4]Tpub_Demande!D70</f>
        <v>1489.7352196211257</v>
      </c>
      <c r="E10" s="3">
        <f>[4]Tpub_Demande!E70</f>
        <v>1412.6802806345352</v>
      </c>
      <c r="F10" s="3">
        <f>[4]Tpub_Demande!F70</f>
        <v>1373.2284366502674</v>
      </c>
      <c r="G10" s="3">
        <f>[4]Tpub_Demande!G70</f>
        <v>1429.365195175845</v>
      </c>
      <c r="H10" s="3">
        <f>[4]Tpub_Demande!H70</f>
        <v>1644.0949086088344</v>
      </c>
      <c r="I10" s="3">
        <f>[4]Tpub_Demande!I70</f>
        <v>1709.3938671632679</v>
      </c>
      <c r="J10" s="3">
        <f>[4]Tpub_Demande!J70</f>
        <v>2644.78024752275</v>
      </c>
      <c r="K10" s="3">
        <f>[4]Tpub_Demande!K70</f>
        <v>2897.8598626004305</v>
      </c>
      <c r="L10" s="3">
        <f>[4]Tpub_Demande!L70</f>
        <v>3792.6220987939314</v>
      </c>
      <c r="M10" s="3">
        <f>[4]Tpub_Demande!M70</f>
        <v>2523.2077595140599</v>
      </c>
      <c r="N10" s="3">
        <f>[4]Tpub_Demande!N70</f>
        <v>4631.2881647817931</v>
      </c>
      <c r="O10" s="3">
        <f>[4]Tpub_Demande!O70</f>
        <v>4124.7737466700128</v>
      </c>
      <c r="P10" s="3">
        <f>[4]Tpub_Demande!P70</f>
        <v>6306.0933173065559</v>
      </c>
      <c r="Q10" s="3">
        <f>[4]Tpub_Demande!Q70</f>
        <v>10419.372256295219</v>
      </c>
      <c r="R10" s="3">
        <f>[4]Tpub_Demande!R70</f>
        <v>7555.5467005533237</v>
      </c>
      <c r="S10" s="3">
        <f>[4]Tpub_Demande!S70</f>
        <v>10734.32792988959</v>
      </c>
      <c r="T10" s="3">
        <f>[4]Tpub_Demande!T70</f>
        <v>13915.990411420507</v>
      </c>
      <c r="U10" s="3">
        <f>[4]Tpub_Demande!U70</f>
        <v>16393.5752349422</v>
      </c>
      <c r="V10" s="3">
        <f>+[7]EreCrt!E3953</f>
        <v>18277</v>
      </c>
      <c r="W10" s="3">
        <f>+[7]EreCrt!F3953</f>
        <v>17724</v>
      </c>
      <c r="X10" s="3">
        <f>+[7]EreCrt!G3953</f>
        <v>18404</v>
      </c>
      <c r="Y10" s="3">
        <f>+[7]EreCrt!H3953</f>
        <v>17939</v>
      </c>
    </row>
    <row r="11" spans="1:25" x14ac:dyDescent="0.2">
      <c r="A11" s="10" t="s">
        <v>132</v>
      </c>
      <c r="B11" s="11"/>
      <c r="C11" s="14" t="s">
        <v>145</v>
      </c>
      <c r="D11" s="3">
        <f>[4]Tpub_Demande!D71</f>
        <v>14839.45309602264</v>
      </c>
      <c r="E11" s="3">
        <f>[4]Tpub_Demande!E71</f>
        <v>13273.239696747056</v>
      </c>
      <c r="F11" s="3">
        <f>[4]Tpub_Demande!F71</f>
        <v>15435.911945013304</v>
      </c>
      <c r="G11" s="3">
        <f>[4]Tpub_Demande!G71</f>
        <v>17729.955970385596</v>
      </c>
      <c r="H11" s="3">
        <f>[4]Tpub_Demande!H71</f>
        <v>17774.163711986472</v>
      </c>
      <c r="I11" s="3">
        <f>[4]Tpub_Demande!I71</f>
        <v>18714.931270991427</v>
      </c>
      <c r="J11" s="3">
        <f>[4]Tpub_Demande!J71</f>
        <v>18403.999671732741</v>
      </c>
      <c r="K11" s="3">
        <f>[4]Tpub_Demande!K71</f>
        <v>20381.65160142913</v>
      </c>
      <c r="L11" s="3">
        <f>[4]Tpub_Demande!L71</f>
        <v>22667.62993480741</v>
      </c>
      <c r="M11" s="3">
        <f>[4]Tpub_Demande!M71</f>
        <v>21000.988945360983</v>
      </c>
      <c r="N11" s="3">
        <f>[4]Tpub_Demande!N71</f>
        <v>19423.084839521023</v>
      </c>
      <c r="O11" s="3">
        <f>[4]Tpub_Demande!O71</f>
        <v>27390.811439282526</v>
      </c>
      <c r="P11" s="3">
        <f>[4]Tpub_Demande!P71</f>
        <v>19824.509355499646</v>
      </c>
      <c r="Q11" s="3">
        <f>[4]Tpub_Demande!Q71</f>
        <v>16658.647105390701</v>
      </c>
      <c r="R11" s="3">
        <f>[4]Tpub_Demande!R71</f>
        <v>29022.943538813277</v>
      </c>
      <c r="S11" s="3">
        <f>[4]Tpub_Demande!S71</f>
        <v>27458.21228499214</v>
      </c>
      <c r="T11" s="3">
        <f>[4]Tpub_Demande!T71</f>
        <v>24582.69285287624</v>
      </c>
      <c r="U11" s="3">
        <f>[4]Tpub_Demande!U71</f>
        <v>20791.902253146764</v>
      </c>
      <c r="V11" s="3">
        <f>+[7]EreCrt!E3954</f>
        <v>23199</v>
      </c>
      <c r="W11" s="3">
        <f>+[7]EreCrt!F3954</f>
        <v>22757</v>
      </c>
      <c r="X11" s="3">
        <f>+[7]EreCrt!G3954</f>
        <v>23410</v>
      </c>
      <c r="Y11" s="3">
        <f>+[7]EreCrt!H3954</f>
        <v>25390</v>
      </c>
    </row>
    <row r="12" spans="1:25" x14ac:dyDescent="0.2">
      <c r="A12" s="10" t="s">
        <v>133</v>
      </c>
      <c r="B12" s="11"/>
      <c r="C12" s="14" t="s">
        <v>94</v>
      </c>
      <c r="D12" s="3">
        <f>[4]Tpub_Demande!D72</f>
        <v>11121.877815070971</v>
      </c>
      <c r="E12" s="3">
        <f>[4]Tpub_Demande!E72</f>
        <v>10454.535779948146</v>
      </c>
      <c r="F12" s="3">
        <f>[4]Tpub_Demande!F72</f>
        <v>10747.798829137411</v>
      </c>
      <c r="G12" s="3">
        <f>[4]Tpub_Demande!G72</f>
        <v>10885.732497697183</v>
      </c>
      <c r="H12" s="3">
        <f>[4]Tpub_Demande!H72</f>
        <v>12239.460845208245</v>
      </c>
      <c r="I12" s="3">
        <f>[4]Tpub_Demande!I72</f>
        <v>12390.50109759099</v>
      </c>
      <c r="J12" s="3">
        <f>[4]Tpub_Demande!J72</f>
        <v>11832.636607438848</v>
      </c>
      <c r="K12" s="3">
        <f>[4]Tpub_Demande!K72</f>
        <v>12600.396307108791</v>
      </c>
      <c r="L12" s="3">
        <f>[4]Tpub_Demande!L72</f>
        <v>13987.969975820828</v>
      </c>
      <c r="M12" s="3">
        <f>[4]Tpub_Demande!M72</f>
        <v>14881.74677703511</v>
      </c>
      <c r="N12" s="3">
        <f>[4]Tpub_Demande!N72</f>
        <v>15837.597471795856</v>
      </c>
      <c r="O12" s="3">
        <f>[4]Tpub_Demande!O72</f>
        <v>18820.526129944836</v>
      </c>
      <c r="P12" s="3">
        <f>[4]Tpub_Demande!P72</f>
        <v>19177.675091653673</v>
      </c>
      <c r="Q12" s="3">
        <f>[4]Tpub_Demande!Q72</f>
        <v>20413.528018256475</v>
      </c>
      <c r="R12" s="3">
        <f>[4]Tpub_Demande!R72</f>
        <v>22881.073461398126</v>
      </c>
      <c r="S12" s="3">
        <f>[4]Tpub_Demande!S72</f>
        <v>22087.350328749464</v>
      </c>
      <c r="T12" s="3">
        <f>[4]Tpub_Demande!T72</f>
        <v>22101.73060005128</v>
      </c>
      <c r="U12" s="3">
        <f>[4]Tpub_Demande!U72</f>
        <v>22539.398767968036</v>
      </c>
      <c r="V12" s="3">
        <f>+[7]EreCrt!E3955</f>
        <v>26588</v>
      </c>
      <c r="W12" s="3">
        <f>+[7]EreCrt!F3955</f>
        <v>28435</v>
      </c>
      <c r="X12" s="3">
        <f>+[7]EreCrt!G3955</f>
        <v>29157</v>
      </c>
      <c r="Y12" s="3">
        <f>+[7]EreCrt!H3955</f>
        <v>26668</v>
      </c>
    </row>
    <row r="13" spans="1:25" x14ac:dyDescent="0.2">
      <c r="A13" s="10" t="s">
        <v>134</v>
      </c>
      <c r="B13" s="11"/>
      <c r="C13" s="14" t="s">
        <v>146</v>
      </c>
      <c r="D13" s="3">
        <f>[4]Tpub_Demande!D73</f>
        <v>432.82246394746574</v>
      </c>
      <c r="E13" s="3">
        <f>[4]Tpub_Demande!E73</f>
        <v>403.3163109121781</v>
      </c>
      <c r="F13" s="3">
        <f>[4]Tpub_Demande!F73</f>
        <v>423.92436682410369</v>
      </c>
      <c r="G13" s="3">
        <f>[4]Tpub_Demande!G73</f>
        <v>431.15832189951846</v>
      </c>
      <c r="H13" s="3">
        <f>[4]Tpub_Demande!H73</f>
        <v>482.13161668395895</v>
      </c>
      <c r="I13" s="3">
        <f>[4]Tpub_Demande!I73</f>
        <v>490.23184531202043</v>
      </c>
      <c r="J13" s="3">
        <f>[4]Tpub_Demande!J73</f>
        <v>470.19410030130916</v>
      </c>
      <c r="K13" s="3">
        <f>[4]Tpub_Demande!K73</f>
        <v>495.34956790522659</v>
      </c>
      <c r="L13" s="3">
        <f>[4]Tpub_Demande!L73</f>
        <v>548.60200622259049</v>
      </c>
      <c r="M13" s="3">
        <f>[4]Tpub_Demande!M73</f>
        <v>569.42341330784291</v>
      </c>
      <c r="N13" s="3">
        <f>[4]Tpub_Demande!N73</f>
        <v>617.02397073174438</v>
      </c>
      <c r="O13" s="3">
        <f>[4]Tpub_Demande!O73</f>
        <v>734.202940930929</v>
      </c>
      <c r="P13" s="3">
        <f>[4]Tpub_Demande!P73</f>
        <v>737.47241906270324</v>
      </c>
      <c r="Q13" s="3">
        <f>[4]Tpub_Demande!Q73</f>
        <v>791.9914247733185</v>
      </c>
      <c r="R13" s="3">
        <f>[4]Tpub_Demande!R73</f>
        <v>913.54240122216606</v>
      </c>
      <c r="S13" s="3">
        <f>[4]Tpub_Demande!S73</f>
        <v>907.6273680526001</v>
      </c>
      <c r="T13" s="3">
        <f>[4]Tpub_Demande!T73</f>
        <v>917.46557421117973</v>
      </c>
      <c r="U13" s="3">
        <f>[4]Tpub_Demande!U73</f>
        <v>922.24557147490361</v>
      </c>
      <c r="V13" s="3">
        <f>+[7]EreCrt!E3956</f>
        <v>1099</v>
      </c>
      <c r="W13" s="3">
        <f>+[7]EreCrt!F3956</f>
        <v>1144</v>
      </c>
      <c r="X13" s="3">
        <f>+[7]EreCrt!G3956</f>
        <v>1182</v>
      </c>
      <c r="Y13" s="3">
        <f>+[7]EreCrt!H3956</f>
        <v>1420</v>
      </c>
    </row>
    <row r="14" spans="1:25" x14ac:dyDescent="0.2">
      <c r="A14" s="10" t="s">
        <v>135</v>
      </c>
      <c r="B14" s="11"/>
      <c r="C14" s="14" t="s">
        <v>106</v>
      </c>
      <c r="D14" s="3">
        <f>[4]Tpub_Demande!D74</f>
        <v>625.48618650599258</v>
      </c>
      <c r="E14" s="3">
        <f>[4]Tpub_Demande!E74</f>
        <v>582.35675349415465</v>
      </c>
      <c r="F14" s="3">
        <f>[4]Tpub_Demande!F74</f>
        <v>546.72540990370749</v>
      </c>
      <c r="G14" s="3">
        <f>[4]Tpub_Demande!G74</f>
        <v>568.62772874765506</v>
      </c>
      <c r="H14" s="3">
        <f>[4]Tpub_Demande!H74</f>
        <v>672.41766920944235</v>
      </c>
      <c r="I14" s="3">
        <f>[4]Tpub_Demande!I74</f>
        <v>699.09636220418588</v>
      </c>
      <c r="J14" s="3">
        <f>[4]Tpub_Demande!J74</f>
        <v>629.58934220366416</v>
      </c>
      <c r="K14" s="3">
        <f>[4]Tpub_Demande!K74</f>
        <v>729.76435916951334</v>
      </c>
      <c r="L14" s="3">
        <f>[4]Tpub_Demande!L74</f>
        <v>796.65947543703908</v>
      </c>
      <c r="M14" s="3">
        <f>[4]Tpub_Demande!M74</f>
        <v>852.95630101623578</v>
      </c>
      <c r="N14" s="3">
        <f>[4]Tpub_Demande!N74</f>
        <v>900.37012160766915</v>
      </c>
      <c r="O14" s="3">
        <f>[4]Tpub_Demande!O74</f>
        <v>1207.099886611436</v>
      </c>
      <c r="P14" s="3">
        <f>[4]Tpub_Demande!P74</f>
        <v>1097.0287649620666</v>
      </c>
      <c r="Q14" s="3">
        <f>[4]Tpub_Demande!Q74</f>
        <v>1177.5563264460063</v>
      </c>
      <c r="R14" s="3">
        <f>[4]Tpub_Demande!R74</f>
        <v>1374.6248239032188</v>
      </c>
      <c r="S14" s="3">
        <f>[4]Tpub_Demande!S74</f>
        <v>1412.5962227643574</v>
      </c>
      <c r="T14" s="3">
        <f>[4]Tpub_Demande!T74</f>
        <v>1429.2574986487505</v>
      </c>
      <c r="U14" s="3">
        <f>[4]Tpub_Demande!U74</f>
        <v>1284.9339994674197</v>
      </c>
      <c r="V14" s="3">
        <f>+[7]EreCrt!E3957</f>
        <v>1575</v>
      </c>
      <c r="W14" s="3">
        <f>+[7]EreCrt!F3957</f>
        <v>1718</v>
      </c>
      <c r="X14" s="3">
        <f>+[7]EreCrt!G3957</f>
        <v>1756</v>
      </c>
      <c r="Y14" s="3">
        <f>+[7]EreCrt!H3957</f>
        <v>1774</v>
      </c>
    </row>
    <row r="15" spans="1:25" x14ac:dyDescent="0.2">
      <c r="A15" s="10" t="s">
        <v>136</v>
      </c>
      <c r="B15" s="11"/>
      <c r="C15" s="14" t="s">
        <v>147</v>
      </c>
      <c r="D15" s="3">
        <f>[4]Tpub_Demande!D75</f>
        <v>3851.2911182798853</v>
      </c>
      <c r="E15" s="3">
        <f>[4]Tpub_Demande!E75</f>
        <v>3628.3052837725668</v>
      </c>
      <c r="F15" s="3">
        <f>[4]Tpub_Demande!F75</f>
        <v>3809.9904958143998</v>
      </c>
      <c r="G15" s="3">
        <f>[4]Tpub_Demande!G75</f>
        <v>3868.0793286671797</v>
      </c>
      <c r="H15" s="3">
        <f>[4]Tpub_Demande!H75</f>
        <v>4322.5008093187862</v>
      </c>
      <c r="I15" s="3">
        <f>[4]Tpub_Demande!I75</f>
        <v>4388.3787284316268</v>
      </c>
      <c r="J15" s="3">
        <f>[4]Tpub_Demande!J75</f>
        <v>4204.4015112774396</v>
      </c>
      <c r="K15" s="3">
        <f>[4]Tpub_Demande!K75</f>
        <v>4436.4867760271054</v>
      </c>
      <c r="L15" s="3">
        <f>[4]Tpub_Demande!L75</f>
        <v>4916.5758733457715</v>
      </c>
      <c r="M15" s="3">
        <f>[4]Tpub_Demande!M75</f>
        <v>5139.1008751566369</v>
      </c>
      <c r="N15" s="3">
        <f>[4]Tpub_Demande!N75</f>
        <v>5510.0490939260353</v>
      </c>
      <c r="O15" s="3">
        <f>[4]Tpub_Demande!O75</f>
        <v>6533.5805737674727</v>
      </c>
      <c r="P15" s="3">
        <f>[4]Tpub_Demande!P75</f>
        <v>6617.7020751889868</v>
      </c>
      <c r="Q15" s="3">
        <f>[4]Tpub_Demande!Q75</f>
        <v>7077.4550032672332</v>
      </c>
      <c r="R15" s="3">
        <f>[4]Tpub_Demande!R75</f>
        <v>8098.4411022943486</v>
      </c>
      <c r="S15" s="3">
        <f>[4]Tpub_Demande!S75</f>
        <v>8095.5172688759594</v>
      </c>
      <c r="T15" s="3">
        <f>[4]Tpub_Demande!T75</f>
        <v>8151.8648083896442</v>
      </c>
      <c r="U15" s="3">
        <f>[4]Tpub_Demande!U75</f>
        <v>8256.4388430668987</v>
      </c>
      <c r="V15" s="3">
        <f>+[7]EreCrt!E3958</f>
        <v>9802</v>
      </c>
      <c r="W15" s="3">
        <f>+[7]EreCrt!F3958</f>
        <v>10503</v>
      </c>
      <c r="X15" s="3">
        <f>+[7]EreCrt!G3958</f>
        <v>11793</v>
      </c>
      <c r="Y15" s="3">
        <f>+[7]EreCrt!H3958</f>
        <v>11493</v>
      </c>
    </row>
    <row r="16" spans="1:25" x14ac:dyDescent="0.2">
      <c r="A16" s="10" t="s">
        <v>137</v>
      </c>
      <c r="B16" s="11"/>
      <c r="C16" s="14" t="s">
        <v>148</v>
      </c>
      <c r="D16" s="3">
        <f>[4]Tpub_Demande!D76</f>
        <v>1972.4197140444014</v>
      </c>
      <c r="E16" s="3">
        <f>[4]Tpub_Demande!E76</f>
        <v>1890.3043561550335</v>
      </c>
      <c r="F16" s="3">
        <f>[4]Tpub_Demande!F76</f>
        <v>1871.5960748212708</v>
      </c>
      <c r="G16" s="3">
        <f>[4]Tpub_Demande!G76</f>
        <v>1917.242726153833</v>
      </c>
      <c r="H16" s="3">
        <f>[4]Tpub_Demande!H76</f>
        <v>2189.8352475820798</v>
      </c>
      <c r="I16" s="3">
        <f>[4]Tpub_Demande!I76</f>
        <v>2240.3840906831747</v>
      </c>
      <c r="J16" s="3">
        <f>[4]Tpub_Demande!J76</f>
        <v>2098.888345552341</v>
      </c>
      <c r="K16" s="3">
        <f>[4]Tpub_Demande!K76</f>
        <v>2291.0335827484328</v>
      </c>
      <c r="L16" s="3">
        <f>[4]Tpub_Demande!L76</f>
        <v>2530.2209156165568</v>
      </c>
      <c r="M16" s="3">
        <f>[4]Tpub_Demande!M76</f>
        <v>2718.5368358151259</v>
      </c>
      <c r="N16" s="3">
        <f>[4]Tpub_Demande!N76</f>
        <v>2835.0085203004455</v>
      </c>
      <c r="O16" s="3">
        <f>[4]Tpub_Demande!O76</f>
        <v>3464.1493270704636</v>
      </c>
      <c r="P16" s="3">
        <f>[4]Tpub_Demande!P76</f>
        <v>3446.3891934222847</v>
      </c>
      <c r="Q16" s="3">
        <f>[4]Tpub_Demande!Q76</f>
        <v>3660.5769542791122</v>
      </c>
      <c r="R16" s="3">
        <f>[4]Tpub_Demande!R76</f>
        <v>4095.5204046683962</v>
      </c>
      <c r="S16" s="3">
        <f>[4]Tpub_Demande!S76</f>
        <v>4231.8963069987722</v>
      </c>
      <c r="T16" s="3">
        <f>[4]Tpub_Demande!T76</f>
        <v>4220.7725452811428</v>
      </c>
      <c r="U16" s="3">
        <f>[4]Tpub_Demande!U76</f>
        <v>4154.7504443468952</v>
      </c>
      <c r="V16" s="3">
        <f>+[7]EreCrt!E3959</f>
        <v>4916</v>
      </c>
      <c r="W16" s="3">
        <f>+[7]EreCrt!F3959</f>
        <v>5168</v>
      </c>
      <c r="X16" s="3">
        <f>+[7]EreCrt!G3959</f>
        <v>5498</v>
      </c>
      <c r="Y16" s="3">
        <f>+[7]EreCrt!H3959</f>
        <v>6750</v>
      </c>
    </row>
    <row r="17" spans="1:25" x14ac:dyDescent="0.2">
      <c r="A17" s="10" t="s">
        <v>138</v>
      </c>
      <c r="B17" s="11"/>
      <c r="C17" s="14" t="s">
        <v>149</v>
      </c>
      <c r="D17" s="3">
        <f>[4]Tpub_Demande!D77</f>
        <v>1829.534826497845</v>
      </c>
      <c r="E17" s="3">
        <f>[4]Tpub_Demande!E77</f>
        <v>1712.9642474190812</v>
      </c>
      <c r="F17" s="3">
        <f>[4]Tpub_Demande!F77</f>
        <v>1811.2409576784764</v>
      </c>
      <c r="G17" s="3">
        <f>[4]Tpub_Demande!G77</f>
        <v>1835.6824719929182</v>
      </c>
      <c r="H17" s="3">
        <f>[4]Tpub_Demande!H77</f>
        <v>2044.9814592151749</v>
      </c>
      <c r="I17" s="3">
        <f>[4]Tpub_Demande!I77</f>
        <v>2073.2544601469776</v>
      </c>
      <c r="J17" s="3">
        <f>[4]Tpub_Demande!J77</f>
        <v>1994.8844312956483</v>
      </c>
      <c r="K17" s="3">
        <f>[4]Tpub_Demande!K77</f>
        <v>2094.1286091991255</v>
      </c>
      <c r="L17" s="3">
        <f>[4]Tpub_Demande!L77</f>
        <v>2324.412065354421</v>
      </c>
      <c r="M17" s="3">
        <f>[4]Tpub_Demande!M77</f>
        <v>2416.6508884765176</v>
      </c>
      <c r="N17" s="3">
        <f>[4]Tpub_Demande!N77</f>
        <v>2612.148117415752</v>
      </c>
      <c r="O17" s="3">
        <f>[4]Tpub_Demande!O77</f>
        <v>3093.6722076456099</v>
      </c>
      <c r="P17" s="3">
        <f>[4]Tpub_Demande!P77</f>
        <v>3127.3200555337253</v>
      </c>
      <c r="Q17" s="3">
        <f>[4]Tpub_Demande!Q77</f>
        <v>3352.5855057486169</v>
      </c>
      <c r="R17" s="3">
        <f>[4]Tpub_Demande!R77</f>
        <v>3857.2083850854356</v>
      </c>
      <c r="S17" s="3">
        <f>[4]Tpub_Demande!S77</f>
        <v>3844.0043700224664</v>
      </c>
      <c r="T17" s="3">
        <f>[4]Tpub_Demande!T77</f>
        <v>3950.7527323525342</v>
      </c>
      <c r="U17" s="3">
        <f>[4]Tpub_Demande!U77</f>
        <v>3953.758227209682</v>
      </c>
      <c r="V17" s="3">
        <f>+[7]EreCrt!E3960</f>
        <v>4697</v>
      </c>
      <c r="W17" s="3">
        <f>+[7]EreCrt!F3960</f>
        <v>8831</v>
      </c>
      <c r="X17" s="3">
        <f>+[7]EreCrt!G3960</f>
        <v>10124</v>
      </c>
      <c r="Y17" s="3">
        <f>+[7]EreCrt!H3960</f>
        <v>10332</v>
      </c>
    </row>
    <row r="18" spans="1:25" x14ac:dyDescent="0.2">
      <c r="A18" s="10"/>
      <c r="B18" s="11"/>
      <c r="C18" s="1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2">
      <c r="A19" s="12" t="s">
        <v>150</v>
      </c>
      <c r="B19" s="12"/>
      <c r="C19" s="9" t="s">
        <v>112</v>
      </c>
      <c r="D19" s="4">
        <f t="shared" ref="D19:W19" si="1">SUM(D5:D17)</f>
        <v>389611.22244589758</v>
      </c>
      <c r="E19" s="4">
        <f t="shared" si="1"/>
        <v>326304.43173227896</v>
      </c>
      <c r="F19" s="4">
        <f t="shared" si="1"/>
        <v>346430.22826252191</v>
      </c>
      <c r="G19" s="4">
        <f t="shared" si="1"/>
        <v>248845.3838157276</v>
      </c>
      <c r="H19" s="4">
        <f t="shared" si="1"/>
        <v>279051.32039046538</v>
      </c>
      <c r="I19" s="4">
        <f t="shared" si="1"/>
        <v>253348.43947698129</v>
      </c>
      <c r="J19" s="4">
        <f t="shared" si="1"/>
        <v>227170.74893171788</v>
      </c>
      <c r="K19" s="4">
        <f t="shared" si="1"/>
        <v>248795.96679447818</v>
      </c>
      <c r="L19" s="4">
        <f t="shared" si="1"/>
        <v>285553.8318582275</v>
      </c>
      <c r="M19" s="4">
        <f t="shared" si="1"/>
        <v>305004.52453437657</v>
      </c>
      <c r="N19" s="4">
        <f t="shared" si="1"/>
        <v>300417.34016907436</v>
      </c>
      <c r="O19" s="4">
        <f t="shared" si="1"/>
        <v>382513.3605144851</v>
      </c>
      <c r="P19" s="4">
        <f t="shared" si="1"/>
        <v>360100.45847835502</v>
      </c>
      <c r="Q19" s="4">
        <f t="shared" si="1"/>
        <v>383103.39091506909</v>
      </c>
      <c r="R19" s="4">
        <f t="shared" si="1"/>
        <v>427162.35632747976</v>
      </c>
      <c r="S19" s="4">
        <f t="shared" si="1"/>
        <v>435142.69880623772</v>
      </c>
      <c r="T19" s="4">
        <f t="shared" si="1"/>
        <v>434037.07072512893</v>
      </c>
      <c r="U19" s="4">
        <f t="shared" si="1"/>
        <v>425568.77562841988</v>
      </c>
      <c r="V19" s="4">
        <f t="shared" si="1"/>
        <v>496428</v>
      </c>
      <c r="W19" s="4">
        <f t="shared" si="1"/>
        <v>532084</v>
      </c>
      <c r="X19" s="4">
        <f>SUM(X5:X17)</f>
        <v>588913</v>
      </c>
      <c r="Y19" s="4">
        <f>SUM(Y5:Y17)</f>
        <v>589202</v>
      </c>
    </row>
    <row r="20" spans="1:25" s="29" customFormat="1" ht="13.35" customHeight="1" x14ac:dyDescent="0.2">
      <c r="C20" s="30"/>
      <c r="D20" s="31">
        <f>D19-'Tab2'!D6</f>
        <v>0</v>
      </c>
      <c r="E20" s="31">
        <f>E19-'Tab2'!E6</f>
        <v>0</v>
      </c>
      <c r="F20" s="31">
        <f>F19-'Tab2'!F6</f>
        <v>0</v>
      </c>
      <c r="G20" s="31">
        <f>G19-'Tab2'!G6</f>
        <v>0</v>
      </c>
      <c r="H20" s="31">
        <f>H19-'Tab2'!H6</f>
        <v>0</v>
      </c>
      <c r="I20" s="31">
        <f>I19-'Tab2'!I6</f>
        <v>0</v>
      </c>
      <c r="J20" s="31">
        <f>J19-'Tab2'!J6</f>
        <v>0</v>
      </c>
      <c r="K20" s="31">
        <f>K19-'Tab2'!K6</f>
        <v>0</v>
      </c>
      <c r="L20" s="31">
        <f>L19-'Tab2'!L6</f>
        <v>0</v>
      </c>
      <c r="M20" s="31">
        <f>M19-'Tab2'!M6</f>
        <v>0</v>
      </c>
      <c r="N20" s="31">
        <f>N19-'Tab2'!N6</f>
        <v>0</v>
      </c>
      <c r="O20" s="31">
        <f>O19-'Tab2'!O6</f>
        <v>0</v>
      </c>
      <c r="P20" s="31">
        <f>P19-'Tab2'!P6</f>
        <v>0</v>
      </c>
      <c r="Q20" s="31">
        <f>Q19-'Tab2'!Q6</f>
        <v>0</v>
      </c>
      <c r="R20" s="31">
        <f>R19-'Tab2'!R6</f>
        <v>0</v>
      </c>
      <c r="S20" s="31">
        <f>S19-'Tab2'!S6</f>
        <v>0</v>
      </c>
      <c r="T20" s="31">
        <f>T19-'Tab2'!T6</f>
        <v>0</v>
      </c>
      <c r="U20" s="31">
        <f>U19-'Tab2'!U6</f>
        <v>0</v>
      </c>
      <c r="V20" s="31">
        <f>V19-'Tab2'!V6</f>
        <v>0</v>
      </c>
      <c r="W20" s="32">
        <f>W19-'Tab2'!W6</f>
        <v>0</v>
      </c>
      <c r="X20" s="32">
        <f>X19-'Tab2'!X6</f>
        <v>0</v>
      </c>
      <c r="Y20" s="32">
        <f>Y19-'Tab2'!Y6</f>
        <v>0</v>
      </c>
    </row>
    <row r="22" spans="1:25" ht="26.25" customHeight="1" x14ac:dyDescent="0.2">
      <c r="A22" s="132" t="s">
        <v>152</v>
      </c>
      <c r="B22" s="132"/>
      <c r="C22" s="132"/>
    </row>
    <row r="24" spans="1:25" x14ac:dyDescent="0.2">
      <c r="A24" s="5" t="s">
        <v>0</v>
      </c>
      <c r="B24" s="6" t="s">
        <v>1</v>
      </c>
      <c r="C24" s="13" t="s">
        <v>2</v>
      </c>
      <c r="D24" s="1">
        <v>1997</v>
      </c>
      <c r="E24" s="1">
        <f>+D24+1</f>
        <v>1998</v>
      </c>
      <c r="F24" s="1">
        <f>+E24+1</f>
        <v>1999</v>
      </c>
      <c r="G24" s="1">
        <f t="shared" ref="G24" si="2">+F24+1</f>
        <v>2000</v>
      </c>
      <c r="H24" s="1">
        <f t="shared" ref="H24" si="3">+G24+1</f>
        <v>2001</v>
      </c>
      <c r="I24" s="1">
        <f t="shared" ref="I24" si="4">+H24+1</f>
        <v>2002</v>
      </c>
      <c r="J24" s="1">
        <f t="shared" ref="J24" si="5">+I24+1</f>
        <v>2003</v>
      </c>
      <c r="K24" s="1">
        <f t="shared" ref="K24" si="6">+J24+1</f>
        <v>2004</v>
      </c>
      <c r="L24" s="1">
        <f t="shared" ref="L24" si="7">+K24+1</f>
        <v>2005</v>
      </c>
      <c r="M24" s="1">
        <f t="shared" ref="M24" si="8">+L24+1</f>
        <v>2006</v>
      </c>
      <c r="N24" s="1">
        <f t="shared" ref="N24" si="9">+M24+1</f>
        <v>2007</v>
      </c>
      <c r="O24" s="1">
        <f t="shared" ref="O24" si="10">+N24+1</f>
        <v>2008</v>
      </c>
      <c r="P24" s="1">
        <f t="shared" ref="P24" si="11">+O24+1</f>
        <v>2009</v>
      </c>
      <c r="Q24" s="1">
        <f t="shared" ref="Q24" si="12">+P24+1</f>
        <v>2010</v>
      </c>
      <c r="R24" s="1">
        <f t="shared" ref="R24" si="13">+Q24+1</f>
        <v>2011</v>
      </c>
      <c r="S24" s="1">
        <f t="shared" ref="S24" si="14">+R24+1</f>
        <v>2012</v>
      </c>
      <c r="T24" s="1">
        <f t="shared" ref="T24" si="15">+S24+1</f>
        <v>2013</v>
      </c>
      <c r="U24" s="1">
        <f t="shared" ref="U24" si="16">+T24+1</f>
        <v>2014</v>
      </c>
      <c r="V24" s="1">
        <f t="shared" ref="V24" si="17">+U24+1</f>
        <v>2015</v>
      </c>
      <c r="W24" s="1">
        <f t="shared" ref="W24" si="18">+V24+1</f>
        <v>2016</v>
      </c>
      <c r="X24" s="1">
        <f t="shared" ref="X24:Y24" si="19">+W24+1</f>
        <v>2017</v>
      </c>
      <c r="Y24" s="1">
        <f t="shared" si="19"/>
        <v>2018</v>
      </c>
    </row>
    <row r="25" spans="1:25" x14ac:dyDescent="0.2">
      <c r="A25" s="10" t="s">
        <v>126</v>
      </c>
      <c r="B25" s="11"/>
      <c r="C25" s="14" t="s">
        <v>139</v>
      </c>
      <c r="D25" s="3">
        <f>[6]Tpub_Demande!D65</f>
        <v>246933.0623343871</v>
      </c>
      <c r="E25" s="3">
        <f>[6]Tpub_Demande!E65</f>
        <v>211148.25222098955</v>
      </c>
      <c r="F25" s="3">
        <f>[6]Tpub_Demande!F65</f>
        <v>242434.95671408376</v>
      </c>
      <c r="G25" s="3">
        <f>[6]Tpub_Demande!G65</f>
        <v>223841.86229963577</v>
      </c>
      <c r="H25" s="3">
        <f>[6]Tpub_Demande!H65</f>
        <v>228915.17247800741</v>
      </c>
      <c r="I25" s="3">
        <f>[6]Tpub_Demande!I65</f>
        <v>221088.12122877224</v>
      </c>
      <c r="J25" s="3">
        <f>[6]Tpub_Demande!J65</f>
        <v>193755.87596673897</v>
      </c>
      <c r="K25" s="3">
        <f>[6]Tpub_Demande!K65</f>
        <v>217897.0867986432</v>
      </c>
      <c r="L25" s="3">
        <f>[6]Tpub_Demande!L65</f>
        <v>226173.89929761944</v>
      </c>
      <c r="M25" s="3">
        <f>[6]Tpub_Demande!M65</f>
        <v>242972.71186520191</v>
      </c>
      <c r="N25" s="3">
        <f>[6]Tpub_Demande!N65</f>
        <v>260621.81094394252</v>
      </c>
      <c r="O25" s="3">
        <f>[6]Tpub_Demande!O65</f>
        <v>285450.24373353517</v>
      </c>
      <c r="P25" s="3">
        <f>[6]Tpub_Demande!P65</f>
        <v>271990.73703839706</v>
      </c>
      <c r="Q25" s="3">
        <f>[6]Tpub_Demande!Q65</f>
        <v>293440.24152198248</v>
      </c>
      <c r="R25" s="3">
        <f>[6]Tpub_Demande!R65</f>
        <v>290268.68481157091</v>
      </c>
      <c r="S25" s="3">
        <f>[6]Tpub_Demande!S65</f>
        <v>288052.5502435345</v>
      </c>
      <c r="T25" s="3">
        <f>[6]Tpub_Demande!T65</f>
        <v>284518.65011077735</v>
      </c>
      <c r="U25" s="3">
        <f>[6]Tpub_Demande!U65</f>
        <v>286016.67527216388</v>
      </c>
      <c r="V25" s="3">
        <f>[7]EreVolChain!E3948</f>
        <v>318561</v>
      </c>
      <c r="W25" s="3">
        <f>[7]EreVolChain!F3948</f>
        <v>333747.99999999994</v>
      </c>
      <c r="X25" s="3">
        <f>[7]EreVolChain!G3948</f>
        <v>352288.5925579677</v>
      </c>
      <c r="Y25" s="3">
        <f>[7]EreVolChain!H3948</f>
        <v>359254.63597156649</v>
      </c>
    </row>
    <row r="26" spans="1:25" x14ac:dyDescent="0.2">
      <c r="A26" s="10" t="s">
        <v>127</v>
      </c>
      <c r="B26" s="11"/>
      <c r="C26" s="14" t="s">
        <v>140</v>
      </c>
      <c r="D26" s="3">
        <f>[6]Tpub_Demande!D66</f>
        <v>16786.002087644647</v>
      </c>
      <c r="E26" s="3">
        <f>[6]Tpub_Demande!E66</f>
        <v>6943.0541067798749</v>
      </c>
      <c r="F26" s="3">
        <f>[6]Tpub_Demande!F66</f>
        <v>7225.4899801940173</v>
      </c>
      <c r="G26" s="3">
        <f>[6]Tpub_Demande!G66</f>
        <v>11988.70348347692</v>
      </c>
      <c r="H26" s="3">
        <f>[6]Tpub_Demande!H66</f>
        <v>11525.684587069662</v>
      </c>
      <c r="I26" s="3">
        <f>[6]Tpub_Demande!I66</f>
        <v>9977.9033239500404</v>
      </c>
      <c r="J26" s="3">
        <f>[6]Tpub_Demande!J66</f>
        <v>8275.9387141742827</v>
      </c>
      <c r="K26" s="3">
        <f>[6]Tpub_Demande!K66</f>
        <v>9114.3548052157585</v>
      </c>
      <c r="L26" s="3">
        <f>[6]Tpub_Demande!L66</f>
        <v>10235.431919541597</v>
      </c>
      <c r="M26" s="3">
        <f>[6]Tpub_Demande!M66</f>
        <v>10948.341810634152</v>
      </c>
      <c r="N26" s="3">
        <f>[6]Tpub_Demande!N66</f>
        <v>7192.4917122611014</v>
      </c>
      <c r="O26" s="3">
        <f>[6]Tpub_Demande!O66</f>
        <v>9956.4316581110415</v>
      </c>
      <c r="P26" s="3">
        <f>[6]Tpub_Demande!P66</f>
        <v>12002.251069734979</v>
      </c>
      <c r="Q26" s="3">
        <f>[6]Tpub_Demande!Q66</f>
        <v>11633.635367237603</v>
      </c>
      <c r="R26" s="3">
        <f>[6]Tpub_Demande!R66</f>
        <v>13792.928343822019</v>
      </c>
      <c r="S26" s="3">
        <f>[6]Tpub_Demande!S66</f>
        <v>15078.955602358026</v>
      </c>
      <c r="T26" s="3">
        <f>[6]Tpub_Demande!T66</f>
        <v>11805.632826109473</v>
      </c>
      <c r="U26" s="3">
        <f>[6]Tpub_Demande!U66</f>
        <v>10896.519159038984</v>
      </c>
      <c r="V26" s="3">
        <f>[7]EreVolChain!E3949</f>
        <v>11462</v>
      </c>
      <c r="W26" s="3">
        <f>[7]EreVolChain!F3949</f>
        <v>12122</v>
      </c>
      <c r="X26" s="3">
        <f>[7]EreVolChain!G3949</f>
        <v>12286.299798305767</v>
      </c>
      <c r="Y26" s="3">
        <f>[7]EreVolChain!H3949</f>
        <v>12747.118667076285</v>
      </c>
    </row>
    <row r="27" spans="1:25" x14ac:dyDescent="0.2">
      <c r="A27" s="10" t="s">
        <v>128</v>
      </c>
      <c r="B27" s="11"/>
      <c r="C27" s="14" t="s">
        <v>141</v>
      </c>
      <c r="D27" s="3">
        <f>[6]Tpub_Demande!D67</f>
        <v>2406.2609428608339</v>
      </c>
      <c r="E27" s="3">
        <f>[6]Tpub_Demande!E67</f>
        <v>3435.2520627206623</v>
      </c>
      <c r="F27" s="3">
        <f>[6]Tpub_Demande!F67</f>
        <v>2047.0786599725263</v>
      </c>
      <c r="G27" s="3">
        <f>[6]Tpub_Demande!G67</f>
        <v>2284.9069814202112</v>
      </c>
      <c r="H27" s="3">
        <f>[6]Tpub_Demande!H67</f>
        <v>3839.0317449960135</v>
      </c>
      <c r="I27" s="3">
        <f>[6]Tpub_Demande!I67</f>
        <v>3071.4889702240953</v>
      </c>
      <c r="J27" s="3">
        <f>[6]Tpub_Demande!J67</f>
        <v>2124.2771456039986</v>
      </c>
      <c r="K27" s="3">
        <f>[6]Tpub_Demande!K67</f>
        <v>2524.8851416397665</v>
      </c>
      <c r="L27" s="3">
        <f>[6]Tpub_Demande!L67</f>
        <v>3079.9710905450852</v>
      </c>
      <c r="M27" s="3">
        <f>[6]Tpub_Demande!M67</f>
        <v>2489.9166921729015</v>
      </c>
      <c r="N27" s="3">
        <f>[6]Tpub_Demande!N67</f>
        <v>3172.6413337980007</v>
      </c>
      <c r="O27" s="3">
        <f>[6]Tpub_Demande!O67</f>
        <v>3346.0100341572002</v>
      </c>
      <c r="P27" s="3">
        <f>[6]Tpub_Demande!P67</f>
        <v>3854.6107381516558</v>
      </c>
      <c r="Q27" s="3">
        <f>[6]Tpub_Demande!Q67</f>
        <v>4311.1917447598835</v>
      </c>
      <c r="R27" s="3">
        <f>[6]Tpub_Demande!R67</f>
        <v>5106.9759732817356</v>
      </c>
      <c r="S27" s="3">
        <f>[6]Tpub_Demande!S67</f>
        <v>5572.9652895624904</v>
      </c>
      <c r="T27" s="3">
        <f>[6]Tpub_Demande!T67</f>
        <v>4347.5885887806526</v>
      </c>
      <c r="U27" s="3">
        <f>[6]Tpub_Demande!U67</f>
        <v>4953.0823662442563</v>
      </c>
      <c r="V27" s="3">
        <f>[7]EreVolChain!E3950</f>
        <v>5331</v>
      </c>
      <c r="W27" s="3">
        <f>[7]EreVolChain!F3950</f>
        <v>4290</v>
      </c>
      <c r="X27" s="3">
        <f>[7]EreVolChain!G3950</f>
        <v>5705.7199256850899</v>
      </c>
      <c r="Y27" s="3">
        <f>[7]EreVolChain!H3950</f>
        <v>5997.3498189992306</v>
      </c>
    </row>
    <row r="28" spans="1:25" x14ac:dyDescent="0.2">
      <c r="A28" s="10" t="s">
        <v>129</v>
      </c>
      <c r="B28" s="11"/>
      <c r="C28" s="14" t="s">
        <v>142</v>
      </c>
      <c r="D28" s="3">
        <f>[6]Tpub_Demande!D68</f>
        <v>65137.911469957151</v>
      </c>
      <c r="E28" s="3">
        <f>[6]Tpub_Demande!E68</f>
        <v>40747.985694013238</v>
      </c>
      <c r="F28" s="3">
        <f>[6]Tpub_Demande!F68</f>
        <v>50526.345656793019</v>
      </c>
      <c r="G28" s="3">
        <f>[6]Tpub_Demande!G68</f>
        <v>38201.66883140814</v>
      </c>
      <c r="H28" s="3">
        <f>[6]Tpub_Demande!H68</f>
        <v>63367.618900499103</v>
      </c>
      <c r="I28" s="3">
        <f>[6]Tpub_Demande!I68</f>
        <v>51913.334699141269</v>
      </c>
      <c r="J28" s="3">
        <f>[6]Tpub_Demande!J68</f>
        <v>47562.65328782695</v>
      </c>
      <c r="K28" s="3">
        <f>[6]Tpub_Demande!K68</f>
        <v>88110.407236311134</v>
      </c>
      <c r="L28" s="3">
        <f>[6]Tpub_Demande!L68</f>
        <v>72670.875330557828</v>
      </c>
      <c r="M28" s="3">
        <f>[6]Tpub_Demande!M68</f>
        <v>79439.687028057087</v>
      </c>
      <c r="N28" s="3">
        <f>[6]Tpub_Demande!N68</f>
        <v>59185.100859886676</v>
      </c>
      <c r="O28" s="3">
        <f>[6]Tpub_Demande!O68</f>
        <v>80835.826985519205</v>
      </c>
      <c r="P28" s="3">
        <f>[6]Tpub_Demande!P68</f>
        <v>57765.37105494467</v>
      </c>
      <c r="Q28" s="3">
        <f>[6]Tpub_Demande!Q68</f>
        <v>52044.229043219173</v>
      </c>
      <c r="R28" s="3">
        <f>[6]Tpub_Demande!R68</f>
        <v>57761.454332930429</v>
      </c>
      <c r="S28" s="3">
        <f>[6]Tpub_Demande!S68</f>
        <v>46870.546557068825</v>
      </c>
      <c r="T28" s="3">
        <f>[6]Tpub_Demande!T68</f>
        <v>51287.053871665477</v>
      </c>
      <c r="U28" s="3">
        <f>[6]Tpub_Demande!U68</f>
        <v>43454.42933977089</v>
      </c>
      <c r="V28" s="3">
        <f>[7]EreVolChain!E3951</f>
        <v>51463</v>
      </c>
      <c r="W28" s="3">
        <f>[7]EreVolChain!F3951</f>
        <v>53296</v>
      </c>
      <c r="X28" s="3">
        <f>[7]EreVolChain!G3951</f>
        <v>54333.740864305924</v>
      </c>
      <c r="Y28" s="3">
        <f>[7]EreVolChain!H3951</f>
        <v>55783.291507115799</v>
      </c>
    </row>
    <row r="29" spans="1:25" x14ac:dyDescent="0.2">
      <c r="A29" s="10" t="s">
        <v>130</v>
      </c>
      <c r="B29" s="11"/>
      <c r="C29" s="14" t="s">
        <v>143</v>
      </c>
      <c r="D29" s="3">
        <f>[6]Tpub_Demande!D69</f>
        <v>15866.506448827366</v>
      </c>
      <c r="E29" s="3">
        <f>[6]Tpub_Demande!E69</f>
        <v>7781.8410733449064</v>
      </c>
      <c r="F29" s="3">
        <f>[6]Tpub_Demande!F69</f>
        <v>9547.5638373281108</v>
      </c>
      <c r="G29" s="3">
        <f>[6]Tpub_Demande!G69</f>
        <v>15910.642070374121</v>
      </c>
      <c r="H29" s="3">
        <f>[6]Tpub_Demande!H69</f>
        <v>11589.330239532312</v>
      </c>
      <c r="I29" s="3">
        <f>[6]Tpub_Demande!I69</f>
        <v>8603.4209401068074</v>
      </c>
      <c r="J29" s="3">
        <f>[6]Tpub_Demande!J69</f>
        <v>10158.533635818159</v>
      </c>
      <c r="K29" s="3">
        <f>[6]Tpub_Demande!K69</f>
        <v>8520.5933367995403</v>
      </c>
      <c r="L29" s="3">
        <f>[6]Tpub_Demande!L69</f>
        <v>11436.42081512109</v>
      </c>
      <c r="M29" s="3">
        <f>[6]Tpub_Demande!M69</f>
        <v>14629.422541920381</v>
      </c>
      <c r="N29" s="3">
        <f>[6]Tpub_Demande!N69</f>
        <v>15131.096022021258</v>
      </c>
      <c r="O29" s="3">
        <f>[6]Tpub_Demande!O69</f>
        <v>16644.836695224418</v>
      </c>
      <c r="P29" s="3">
        <f>[6]Tpub_Demande!P69</f>
        <v>17822.142423442365</v>
      </c>
      <c r="Q29" s="3">
        <f>[6]Tpub_Demande!Q69</f>
        <v>18233.801768236986</v>
      </c>
      <c r="R29" s="3">
        <f>[6]Tpub_Demande!R69</f>
        <v>19640.262216232546</v>
      </c>
      <c r="S29" s="3">
        <f>[6]Tpub_Demande!S69</f>
        <v>22394.546661310516</v>
      </c>
      <c r="T29" s="3">
        <f>[6]Tpub_Demande!T69</f>
        <v>16798.319114382612</v>
      </c>
      <c r="U29" s="3">
        <f>[6]Tpub_Demande!U69</f>
        <v>17271.859204264936</v>
      </c>
      <c r="V29" s="3">
        <f>[7]EreVolChain!E3952</f>
        <v>19458</v>
      </c>
      <c r="W29" s="3">
        <f>[7]EreVolChain!F3952</f>
        <v>21391</v>
      </c>
      <c r="X29" s="3">
        <f>[7]EreVolChain!G3952</f>
        <v>20417.767813498776</v>
      </c>
      <c r="Y29" s="3">
        <f>[7]EreVolChain!H3952</f>
        <v>22577.129602442721</v>
      </c>
    </row>
    <row r="30" spans="1:25" x14ac:dyDescent="0.2">
      <c r="A30" s="10" t="s">
        <v>131</v>
      </c>
      <c r="B30" s="11"/>
      <c r="C30" s="14" t="s">
        <v>144</v>
      </c>
      <c r="D30" s="3">
        <f>[6]Tpub_Demande!D70</f>
        <v>1916.5043433404899</v>
      </c>
      <c r="E30" s="3">
        <f>[6]Tpub_Demande!E70</f>
        <v>2184.6355097182268</v>
      </c>
      <c r="F30" s="3">
        <f>[6]Tpub_Demande!F70</f>
        <v>2152.9103490833631</v>
      </c>
      <c r="G30" s="3">
        <f>[6]Tpub_Demande!G70</f>
        <v>2510.8757009288429</v>
      </c>
      <c r="H30" s="3">
        <f>[6]Tpub_Demande!H70</f>
        <v>2231.0925156394369</v>
      </c>
      <c r="I30" s="3">
        <f>[6]Tpub_Demande!I70</f>
        <v>2700.1281312463957</v>
      </c>
      <c r="J30" s="3">
        <f>[6]Tpub_Demande!J70</f>
        <v>3203.7670842014531</v>
      </c>
      <c r="K30" s="3">
        <f>[6]Tpub_Demande!K70</f>
        <v>4304.4882488676785</v>
      </c>
      <c r="L30" s="3">
        <f>[6]Tpub_Demande!L70</f>
        <v>6023.2574462799839</v>
      </c>
      <c r="M30" s="3">
        <f>[6]Tpub_Demande!M70</f>
        <v>4124.3794353226303</v>
      </c>
      <c r="N30" s="3">
        <f>[6]Tpub_Demande!N70</f>
        <v>6069.2605501269427</v>
      </c>
      <c r="O30" s="3">
        <f>[6]Tpub_Demande!O70</f>
        <v>4774.7653760003423</v>
      </c>
      <c r="P30" s="3">
        <f>[6]Tpub_Demande!P70</f>
        <v>7269.8199927202313</v>
      </c>
      <c r="Q30" s="3">
        <f>[6]Tpub_Demande!Q70</f>
        <v>12395.145645913211</v>
      </c>
      <c r="R30" s="3">
        <f>[6]Tpub_Demande!R70</f>
        <v>7671.610206062599</v>
      </c>
      <c r="S30" s="3">
        <f>[6]Tpub_Demande!S70</f>
        <v>11485.378376619587</v>
      </c>
      <c r="T30" s="3">
        <f>[6]Tpub_Demande!T70</f>
        <v>14350.154770393314</v>
      </c>
      <c r="U30" s="3">
        <f>[6]Tpub_Demande!U70</f>
        <v>16339.840359746211</v>
      </c>
      <c r="V30" s="3">
        <f>[7]EreVolChain!E3953</f>
        <v>18277</v>
      </c>
      <c r="W30" s="3">
        <f>[7]EreVolChain!F3953</f>
        <v>18783</v>
      </c>
      <c r="X30" s="3">
        <f>[7]EreVolChain!G3953</f>
        <v>18880.496953283684</v>
      </c>
      <c r="Y30" s="3">
        <f>[7]EreVolChain!H3953</f>
        <v>18461.93344769035</v>
      </c>
    </row>
    <row r="31" spans="1:25" x14ac:dyDescent="0.2">
      <c r="A31" s="10" t="s">
        <v>132</v>
      </c>
      <c r="B31" s="11"/>
      <c r="C31" s="14" t="s">
        <v>145</v>
      </c>
      <c r="D31" s="3">
        <f>[6]Tpub_Demande!D71</f>
        <v>11050.639468071955</v>
      </c>
      <c r="E31" s="3">
        <f>[6]Tpub_Demande!E71</f>
        <v>8464.9436957426497</v>
      </c>
      <c r="F31" s="3">
        <f>[6]Tpub_Demande!F71</f>
        <v>10357.705841622364</v>
      </c>
      <c r="G31" s="3">
        <f>[6]Tpub_Demande!G71</f>
        <v>10267.429447025717</v>
      </c>
      <c r="H31" s="3">
        <f>[6]Tpub_Demande!H71</f>
        <v>9761.6424892337491</v>
      </c>
      <c r="I31" s="3">
        <f>[6]Tpub_Demande!I71</f>
        <v>8747.7720386468154</v>
      </c>
      <c r="J31" s="3">
        <f>[6]Tpub_Demande!J71</f>
        <v>7555.4192687055847</v>
      </c>
      <c r="K31" s="3">
        <f>[6]Tpub_Demande!K71</f>
        <v>10069.765538569751</v>
      </c>
      <c r="L31" s="3">
        <f>[6]Tpub_Demande!L71</f>
        <v>10383.204566656481</v>
      </c>
      <c r="M31" s="3">
        <f>[6]Tpub_Demande!M71</f>
        <v>10514.576386629313</v>
      </c>
      <c r="N31" s="3">
        <f>[6]Tpub_Demande!N71</f>
        <v>10716.094108654448</v>
      </c>
      <c r="O31" s="3">
        <f>[6]Tpub_Demande!O71</f>
        <v>14635.449575322873</v>
      </c>
      <c r="P31" s="3">
        <f>[6]Tpub_Demande!P71</f>
        <v>12733.655508265303</v>
      </c>
      <c r="Q31" s="3">
        <f>[6]Tpub_Demande!Q71</f>
        <v>13790.103218585793</v>
      </c>
      <c r="R31" s="3">
        <f>[6]Tpub_Demande!R71</f>
        <v>19472.909356138993</v>
      </c>
      <c r="S31" s="3">
        <f>[6]Tpub_Demande!S71</f>
        <v>17611.822258644774</v>
      </c>
      <c r="T31" s="3">
        <f>[6]Tpub_Demande!T71</f>
        <v>16897.104988698695</v>
      </c>
      <c r="U31" s="3">
        <f>[6]Tpub_Demande!U71</f>
        <v>16618.205063016838</v>
      </c>
      <c r="V31" s="3">
        <f>[7]EreVolChain!E3954</f>
        <v>23199</v>
      </c>
      <c r="W31" s="3">
        <f>[7]EreVolChain!F3954</f>
        <v>22272</v>
      </c>
      <c r="X31" s="3">
        <f>[7]EreVolChain!G3954</f>
        <v>22752.535747242608</v>
      </c>
      <c r="Y31" s="3">
        <f>[7]EreVolChain!H3954</f>
        <v>23665.164156753963</v>
      </c>
    </row>
    <row r="32" spans="1:25" x14ac:dyDescent="0.2">
      <c r="A32" s="10" t="s">
        <v>133</v>
      </c>
      <c r="B32" s="11"/>
      <c r="C32" s="14" t="s">
        <v>94</v>
      </c>
      <c r="D32" s="3">
        <f>[6]Tpub_Demande!D72</f>
        <v>19660.935843801668</v>
      </c>
      <c r="E32" s="3">
        <f>[6]Tpub_Demande!E72</f>
        <v>16365.31271110731</v>
      </c>
      <c r="F32" s="3">
        <f>[6]Tpub_Demande!F72</f>
        <v>17250.178122333589</v>
      </c>
      <c r="G32" s="3">
        <f>[6]Tpub_Demande!G72</f>
        <v>16940.946293871337</v>
      </c>
      <c r="H32" s="3">
        <f>[6]Tpub_Demande!H72</f>
        <v>17937.67752161809</v>
      </c>
      <c r="I32" s="3">
        <f>[6]Tpub_Demande!I72</f>
        <v>17633.567266099686</v>
      </c>
      <c r="J32" s="3">
        <f>[6]Tpub_Demande!J72</f>
        <v>16650.128269778579</v>
      </c>
      <c r="K32" s="3">
        <f>[6]Tpub_Demande!K72</f>
        <v>18911.719423598697</v>
      </c>
      <c r="L32" s="3">
        <f>[6]Tpub_Demande!L72</f>
        <v>18293.729238334763</v>
      </c>
      <c r="M32" s="3">
        <f>[6]Tpub_Demande!M72</f>
        <v>19707.802526343643</v>
      </c>
      <c r="N32" s="3">
        <f>[6]Tpub_Demande!N72</f>
        <v>20351.382935529833</v>
      </c>
      <c r="O32" s="3">
        <f>[6]Tpub_Demande!O72</f>
        <v>22209.973443148989</v>
      </c>
      <c r="P32" s="3">
        <f>[6]Tpub_Demande!P72</f>
        <v>21853.549446739842</v>
      </c>
      <c r="Q32" s="3">
        <f>[6]Tpub_Demande!Q72</f>
        <v>23144.02741274505</v>
      </c>
      <c r="R32" s="3">
        <f>[6]Tpub_Demande!R72</f>
        <v>24091.303410074248</v>
      </c>
      <c r="S32" s="3">
        <f>[6]Tpub_Demande!S72</f>
        <v>22926.832146685061</v>
      </c>
      <c r="T32" s="3">
        <f>[6]Tpub_Demande!T72</f>
        <v>22857.120741225815</v>
      </c>
      <c r="U32" s="3">
        <f>[6]Tpub_Demande!U72</f>
        <v>24199.668731121968</v>
      </c>
      <c r="V32" s="3">
        <f>[7]EreVolChain!E3955</f>
        <v>26588</v>
      </c>
      <c r="W32" s="3">
        <f>[7]EreVolChain!F3955</f>
        <v>28989</v>
      </c>
      <c r="X32" s="3">
        <f>[7]EreVolChain!G3955</f>
        <v>30469.289361702129</v>
      </c>
      <c r="Y32" s="3">
        <f>[7]EreVolChain!H3955</f>
        <v>27818.104839610067</v>
      </c>
    </row>
    <row r="33" spans="1:25" x14ac:dyDescent="0.2">
      <c r="A33" s="10" t="s">
        <v>134</v>
      </c>
      <c r="B33" s="11"/>
      <c r="C33" s="14" t="s">
        <v>146</v>
      </c>
      <c r="D33" s="3">
        <f>[6]Tpub_Demande!D73</f>
        <v>794.0419544687237</v>
      </c>
      <c r="E33" s="3">
        <f>[6]Tpub_Demande!E73</f>
        <v>652.88645233583577</v>
      </c>
      <c r="F33" s="3">
        <f>[6]Tpub_Demande!F73</f>
        <v>700.56256959486029</v>
      </c>
      <c r="G33" s="3">
        <f>[6]Tpub_Demande!G73</f>
        <v>695.11010857761698</v>
      </c>
      <c r="H33" s="3">
        <f>[6]Tpub_Demande!H73</f>
        <v>730.17160728785461</v>
      </c>
      <c r="I33" s="3">
        <f>[6]Tpub_Demande!I73</f>
        <v>721.82660317783984</v>
      </c>
      <c r="J33" s="3">
        <f>[6]Tpub_Demande!J73</f>
        <v>695.54971668998178</v>
      </c>
      <c r="K33" s="3">
        <f>[6]Tpub_Demande!K73</f>
        <v>764.27025427653257</v>
      </c>
      <c r="L33" s="3">
        <f>[6]Tpub_Demande!L73</f>
        <v>763.81141707330687</v>
      </c>
      <c r="M33" s="3">
        <f>[6]Tpub_Demande!M73</f>
        <v>805.52039810210636</v>
      </c>
      <c r="N33" s="3">
        <f>[6]Tpub_Demande!N73</f>
        <v>842.72480509358172</v>
      </c>
      <c r="O33" s="3">
        <f>[6]Tpub_Demande!O73</f>
        <v>907.09635120809594</v>
      </c>
      <c r="P33" s="3">
        <f>[6]Tpub_Demande!P73</f>
        <v>908.24380358053895</v>
      </c>
      <c r="Q33" s="3">
        <f>[6]Tpub_Demande!Q73</f>
        <v>956.15594411684299</v>
      </c>
      <c r="R33" s="3">
        <f>[6]Tpub_Demande!R73</f>
        <v>1011.0230611999111</v>
      </c>
      <c r="S33" s="3">
        <f>[6]Tpub_Demande!S73</f>
        <v>973.79329497081926</v>
      </c>
      <c r="T33" s="3">
        <f>[6]Tpub_Demande!T73</f>
        <v>984.8557862180387</v>
      </c>
      <c r="U33" s="3">
        <f>[6]Tpub_Demande!U73</f>
        <v>1016.5075667762519</v>
      </c>
      <c r="V33" s="3">
        <f>[7]EreVolChain!E3956</f>
        <v>1099</v>
      </c>
      <c r="W33" s="3">
        <f>[7]EreVolChain!F3956</f>
        <v>1132</v>
      </c>
      <c r="X33" s="3">
        <f>[7]EreVolChain!G3956</f>
        <v>1160.6958041958044</v>
      </c>
      <c r="Y33" s="3">
        <f>[7]EreVolChain!H3956</f>
        <v>1380.6584608285118</v>
      </c>
    </row>
    <row r="34" spans="1:25" x14ac:dyDescent="0.2">
      <c r="A34" s="10" t="s">
        <v>135</v>
      </c>
      <c r="B34" s="11"/>
      <c r="C34" s="14" t="s">
        <v>106</v>
      </c>
      <c r="D34" s="3">
        <f>[6]Tpub_Demande!D74</f>
        <v>436.05945496395964</v>
      </c>
      <c r="E34" s="3">
        <f>[6]Tpub_Demande!E74</f>
        <v>557.01250873629306</v>
      </c>
      <c r="F34" s="3">
        <f>[6]Tpub_Demande!F74</f>
        <v>532.60588770601578</v>
      </c>
      <c r="G34" s="3">
        <f>[6]Tpub_Demande!G74</f>
        <v>695.13914105603726</v>
      </c>
      <c r="H34" s="3">
        <f>[6]Tpub_Demande!H74</f>
        <v>720.91418137828532</v>
      </c>
      <c r="I34" s="3">
        <f>[6]Tpub_Demande!I74</f>
        <v>1141.7451684244227</v>
      </c>
      <c r="J34" s="3">
        <f>[6]Tpub_Demande!J74</f>
        <v>995.41783330580245</v>
      </c>
      <c r="K34" s="3">
        <f>[6]Tpub_Demande!K74</f>
        <v>1372.1272742790841</v>
      </c>
      <c r="L34" s="3">
        <f>[6]Tpub_Demande!L74</f>
        <v>1614.610060892006</v>
      </c>
      <c r="M34" s="3">
        <f>[6]Tpub_Demande!M74</f>
        <v>1544.9089669453476</v>
      </c>
      <c r="N34" s="3">
        <f>[6]Tpub_Demande!N74</f>
        <v>1514.0610277891933</v>
      </c>
      <c r="O34" s="3">
        <f>[6]Tpub_Demande!O74</f>
        <v>1574.3884925730547</v>
      </c>
      <c r="P34" s="3">
        <f>[6]Tpub_Demande!P74</f>
        <v>1504.7900311396372</v>
      </c>
      <c r="Q34" s="3">
        <f>[6]Tpub_Demande!Q74</f>
        <v>1659.3573467706851</v>
      </c>
      <c r="R34" s="3">
        <f>[6]Tpub_Demande!R74</f>
        <v>1806.8090996073668</v>
      </c>
      <c r="S34" s="3">
        <f>[6]Tpub_Demande!S74</f>
        <v>1841.2926531804701</v>
      </c>
      <c r="T34" s="3">
        <f>[6]Tpub_Demande!T74</f>
        <v>1544.7174634123382</v>
      </c>
      <c r="U34" s="3">
        <f>[6]Tpub_Demande!U74</f>
        <v>1497.8264821560615</v>
      </c>
      <c r="V34" s="3">
        <f>[7]EreVolChain!E3957</f>
        <v>1575</v>
      </c>
      <c r="W34" s="3">
        <f>[7]EreVolChain!F3957</f>
        <v>1713.0000000000002</v>
      </c>
      <c r="X34" s="3">
        <f>[7]EreVolChain!G3957</f>
        <v>1750.8894062863799</v>
      </c>
      <c r="Y34" s="3">
        <f>[7]EreVolChain!H3957</f>
        <v>1903.4441210710133</v>
      </c>
    </row>
    <row r="35" spans="1:25" x14ac:dyDescent="0.2">
      <c r="A35" s="10" t="s">
        <v>136</v>
      </c>
      <c r="B35" s="11"/>
      <c r="C35" s="14" t="s">
        <v>147</v>
      </c>
      <c r="D35" s="3">
        <f>[6]Tpub_Demande!D75</f>
        <v>8648.712660629435</v>
      </c>
      <c r="E35" s="3">
        <f>[6]Tpub_Demande!E75</f>
        <v>4240.6223658905101</v>
      </c>
      <c r="F35" s="3">
        <f>[6]Tpub_Demande!F75</f>
        <v>5441.6251398764571</v>
      </c>
      <c r="G35" s="3">
        <f>[6]Tpub_Demande!G75</f>
        <v>7621.809835087266</v>
      </c>
      <c r="H35" s="3">
        <f>[6]Tpub_Demande!H75</f>
        <v>5586.3383737728409</v>
      </c>
      <c r="I35" s="3">
        <f>[6]Tpub_Demande!I75</f>
        <v>7479.3060961650772</v>
      </c>
      <c r="J35" s="3">
        <f>[6]Tpub_Demande!J75</f>
        <v>6646.3108747782744</v>
      </c>
      <c r="K35" s="3">
        <f>[6]Tpub_Demande!K75</f>
        <v>4908.1874260493914</v>
      </c>
      <c r="L35" s="3">
        <f>[6]Tpub_Demande!L75</f>
        <v>4508.2328231264073</v>
      </c>
      <c r="M35" s="3">
        <f>[6]Tpub_Demande!M75</f>
        <v>14397.083357690117</v>
      </c>
      <c r="N35" s="3">
        <f>[6]Tpub_Demande!N75</f>
        <v>7528.0819358287672</v>
      </c>
      <c r="O35" s="3">
        <f>[6]Tpub_Demande!O75</f>
        <v>9218.1362603875605</v>
      </c>
      <c r="P35" s="3">
        <f>[6]Tpub_Demande!P75</f>
        <v>2568.1246296281097</v>
      </c>
      <c r="Q35" s="3">
        <f>[6]Tpub_Demande!Q75</f>
        <v>3452.6522810987244</v>
      </c>
      <c r="R35" s="3">
        <f>[6]Tpub_Demande!R75</f>
        <v>6583.8160590025027</v>
      </c>
      <c r="S35" s="3">
        <f>[6]Tpub_Demande!S75</f>
        <v>3322.0232081581635</v>
      </c>
      <c r="T35" s="3">
        <f>[6]Tpub_Demande!T75</f>
        <v>8387.3445636935212</v>
      </c>
      <c r="U35" s="3">
        <f>[6]Tpub_Demande!U75</f>
        <v>8349.3604237941599</v>
      </c>
      <c r="V35" s="3">
        <f>[7]EreVolChain!E3958</f>
        <v>9802</v>
      </c>
      <c r="W35" s="3">
        <f>[7]EreVolChain!F3958</f>
        <v>10408</v>
      </c>
      <c r="X35" s="3">
        <f>[7]EreVolChain!G3958</f>
        <v>11831.011330096162</v>
      </c>
      <c r="Y35" s="3">
        <f>[7]EreVolChain!H3958</f>
        <v>11370.531876139226</v>
      </c>
    </row>
    <row r="36" spans="1:25" x14ac:dyDescent="0.2">
      <c r="A36" s="10" t="s">
        <v>137</v>
      </c>
      <c r="B36" s="11"/>
      <c r="C36" s="14" t="s">
        <v>148</v>
      </c>
      <c r="D36" s="3">
        <f>[6]Tpub_Demande!D76</f>
        <v>275.21446514409553</v>
      </c>
      <c r="E36" s="3">
        <f>[6]Tpub_Demande!E76</f>
        <v>222.66646063385551</v>
      </c>
      <c r="F36" s="3">
        <f>[6]Tpub_Demande!F76</f>
        <v>219.31853691264311</v>
      </c>
      <c r="G36" s="3">
        <f>[6]Tpub_Demande!G76</f>
        <v>211.7141085925339</v>
      </c>
      <c r="H36" s="3">
        <f>[6]Tpub_Demande!H76</f>
        <v>252.23708119060683</v>
      </c>
      <c r="I36" s="3">
        <f>[6]Tpub_Demande!I76</f>
        <v>305.41931203137955</v>
      </c>
      <c r="J36" s="3">
        <f>[6]Tpub_Demande!J76</f>
        <v>390.23392767246588</v>
      </c>
      <c r="K36" s="3">
        <f>[6]Tpub_Demande!K76</f>
        <v>873.75837860239199</v>
      </c>
      <c r="L36" s="3">
        <f>[6]Tpub_Demande!L76</f>
        <v>945.54188271006376</v>
      </c>
      <c r="M36" s="3">
        <f>[6]Tpub_Demande!M76</f>
        <v>1409.0088485301696</v>
      </c>
      <c r="N36" s="3">
        <f>[6]Tpub_Demande!N76</f>
        <v>1232.1178348421454</v>
      </c>
      <c r="O36" s="3">
        <f>[6]Tpub_Demande!O76</f>
        <v>2512.0798599734262</v>
      </c>
      <c r="P36" s="3">
        <f>[6]Tpub_Demande!P76</f>
        <v>1743.3419459122877</v>
      </c>
      <c r="Q36" s="3">
        <f>[6]Tpub_Demande!Q76</f>
        <v>2386.0274580577757</v>
      </c>
      <c r="R36" s="3">
        <f>[6]Tpub_Demande!R76</f>
        <v>2528.4961647206537</v>
      </c>
      <c r="S36" s="3">
        <f>[6]Tpub_Demande!S76</f>
        <v>1345.0306757325341</v>
      </c>
      <c r="T36" s="3">
        <f>[6]Tpub_Demande!T76</f>
        <v>2203.3744562857069</v>
      </c>
      <c r="U36" s="3">
        <f>[6]Tpub_Demande!U76</f>
        <v>2566.4505377199548</v>
      </c>
      <c r="V36" s="3">
        <f>[7]EreVolChain!E3959</f>
        <v>4916</v>
      </c>
      <c r="W36" s="3">
        <f>[7]EreVolChain!F3959</f>
        <v>5156</v>
      </c>
      <c r="X36" s="3">
        <f>[7]EreVolChain!G3959</f>
        <v>5317.6238390092876</v>
      </c>
      <c r="Y36" s="3">
        <f>[7]EreVolChain!H3959</f>
        <v>6429.8951039894046</v>
      </c>
    </row>
    <row r="37" spans="1:25" x14ac:dyDescent="0.2">
      <c r="A37" s="10" t="s">
        <v>138</v>
      </c>
      <c r="B37" s="11"/>
      <c r="C37" s="14" t="s">
        <v>149</v>
      </c>
      <c r="D37" s="3">
        <f>[6]Tpub_Demande!D77</f>
        <v>3405.9551178605466</v>
      </c>
      <c r="E37" s="3">
        <f>[6]Tpub_Demande!E77</f>
        <v>2801.3927858288389</v>
      </c>
      <c r="F37" s="3">
        <f>[6]Tpub_Demande!F77</f>
        <v>3097.1620966939663</v>
      </c>
      <c r="G37" s="3">
        <f>[6]Tpub_Demande!G77</f>
        <v>3021.0079024870165</v>
      </c>
      <c r="H37" s="3">
        <f>[6]Tpub_Demande!H77</f>
        <v>3146.1274770576965</v>
      </c>
      <c r="I37" s="3">
        <f>[6]Tpub_Demande!I77</f>
        <v>3120.9710194011554</v>
      </c>
      <c r="J37" s="3">
        <f>[6]Tpub_Demande!J77</f>
        <v>3044.6779913241439</v>
      </c>
      <c r="K37" s="3">
        <f>[6]Tpub_Demande!K77</f>
        <v>3419.7906056357951</v>
      </c>
      <c r="L37" s="3">
        <f>[6]Tpub_Demande!L77</f>
        <v>3344.2902146738543</v>
      </c>
      <c r="M37" s="3">
        <f>[6]Tpub_Demande!M77</f>
        <v>3390.481379641481</v>
      </c>
      <c r="N37" s="3">
        <f>[6]Tpub_Demande!N77</f>
        <v>3488.4280509351261</v>
      </c>
      <c r="O37" s="3">
        <f>[6]Tpub_Demande!O77</f>
        <v>3865.3895055442094</v>
      </c>
      <c r="P37" s="3">
        <f>[6]Tpub_Demande!P77</f>
        <v>3761.2710949745356</v>
      </c>
      <c r="Q37" s="3">
        <f>[6]Tpub_Demande!Q77</f>
        <v>3927.3660396528639</v>
      </c>
      <c r="R37" s="3">
        <f>[6]Tpub_Demande!R77</f>
        <v>4355.3851066559146</v>
      </c>
      <c r="S37" s="3">
        <f>[6]Tpub_Demande!S77</f>
        <v>4120.9330352369188</v>
      </c>
      <c r="T37" s="3">
        <f>[6]Tpub_Demande!T77</f>
        <v>4163.4453143438413</v>
      </c>
      <c r="U37" s="3">
        <f>[6]Tpub_Demande!U77</f>
        <v>4234.8143214669108</v>
      </c>
      <c r="V37" s="3">
        <f>[7]EreVolChain!E3960</f>
        <v>4697</v>
      </c>
      <c r="W37" s="3">
        <f>[7]EreVolChain!F3960</f>
        <v>8737</v>
      </c>
      <c r="X37" s="3">
        <f>[7]EreVolChain!G3960</f>
        <v>9921.2587475937034</v>
      </c>
      <c r="Y37" s="3">
        <f>[7]EreVolChain!H3960</f>
        <v>9986.9170186415868</v>
      </c>
    </row>
    <row r="38" spans="1:25" x14ac:dyDescent="0.2">
      <c r="A38" s="10"/>
      <c r="B38" s="11"/>
      <c r="C38" s="14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3"/>
      <c r="W38" s="3"/>
      <c r="X38" s="3"/>
      <c r="Y38" s="3"/>
    </row>
    <row r="39" spans="1:25" x14ac:dyDescent="0.2">
      <c r="A39" s="12" t="s">
        <v>150</v>
      </c>
      <c r="B39" s="12"/>
      <c r="C39" s="9" t="s">
        <v>112</v>
      </c>
      <c r="D39" s="4">
        <f t="shared" ref="D39:T39" si="20">SUM(D25:D37)</f>
        <v>393317.80659195792</v>
      </c>
      <c r="E39" s="4">
        <f t="shared" si="20"/>
        <v>305545.8576478418</v>
      </c>
      <c r="F39" s="4">
        <f t="shared" si="20"/>
        <v>351533.50339219475</v>
      </c>
      <c r="G39" s="4">
        <f t="shared" si="20"/>
        <v>334191.81620394147</v>
      </c>
      <c r="H39" s="4">
        <f t="shared" si="20"/>
        <v>359603.03919728304</v>
      </c>
      <c r="I39" s="4">
        <f t="shared" si="20"/>
        <v>336505.00479738717</v>
      </c>
      <c r="J39" s="4">
        <f t="shared" si="20"/>
        <v>301058.78371661861</v>
      </c>
      <c r="K39" s="4">
        <f t="shared" si="20"/>
        <v>370791.43446848867</v>
      </c>
      <c r="L39" s="4">
        <f t="shared" si="20"/>
        <v>369473.27610313194</v>
      </c>
      <c r="M39" s="4">
        <f t="shared" si="20"/>
        <v>406373.84123719129</v>
      </c>
      <c r="N39" s="4">
        <f t="shared" si="20"/>
        <v>397045.29212070967</v>
      </c>
      <c r="O39" s="4">
        <f t="shared" si="20"/>
        <v>455930.62797070551</v>
      </c>
      <c r="P39" s="4">
        <f t="shared" si="20"/>
        <v>415777.90877763112</v>
      </c>
      <c r="Q39" s="4">
        <f t="shared" si="20"/>
        <v>441373.93479237705</v>
      </c>
      <c r="R39" s="4">
        <f t="shared" si="20"/>
        <v>454091.65814129985</v>
      </c>
      <c r="S39" s="4">
        <f t="shared" si="20"/>
        <v>441596.6700030627</v>
      </c>
      <c r="T39" s="4">
        <f t="shared" si="20"/>
        <v>440145.36259598687</v>
      </c>
      <c r="U39" s="4">
        <f t="shared" ref="U39:W39" si="21">SUM(U25:U37)</f>
        <v>437415.23882728122</v>
      </c>
      <c r="V39" s="4">
        <f t="shared" si="21"/>
        <v>496428</v>
      </c>
      <c r="W39" s="4">
        <f t="shared" si="21"/>
        <v>522036.99999999994</v>
      </c>
      <c r="X39" s="4">
        <f>SUM(X25:X37)</f>
        <v>547115.9221491731</v>
      </c>
      <c r="Y39" s="4">
        <f>SUM(Y25:Y37)</f>
        <v>557376.17459192465</v>
      </c>
    </row>
    <row r="40" spans="1:25" x14ac:dyDescent="0.2">
      <c r="D40" s="31">
        <f>D39-'Tab2'!D27</f>
        <v>0</v>
      </c>
      <c r="E40" s="31">
        <f>E39-'Tab2'!E27</f>
        <v>0</v>
      </c>
      <c r="F40" s="31">
        <f>F39-'Tab2'!F27</f>
        <v>0</v>
      </c>
      <c r="G40" s="31">
        <f>G39-'Tab2'!G27</f>
        <v>0</v>
      </c>
      <c r="H40" s="31">
        <f>H39-'Tab2'!H27</f>
        <v>0</v>
      </c>
      <c r="I40" s="31">
        <f>I39-'Tab2'!I27</f>
        <v>0</v>
      </c>
      <c r="J40" s="31">
        <f>J39-'Tab2'!J27</f>
        <v>0</v>
      </c>
      <c r="K40" s="31">
        <f>K39-'Tab2'!K27</f>
        <v>0</v>
      </c>
      <c r="L40" s="31">
        <f>L39-'Tab2'!L27</f>
        <v>0</v>
      </c>
      <c r="M40" s="31">
        <f>M39-'Tab2'!M27</f>
        <v>0</v>
      </c>
      <c r="N40" s="31">
        <f>N39-'Tab2'!N27</f>
        <v>0</v>
      </c>
      <c r="O40" s="31">
        <f>O39-'Tab2'!O27</f>
        <v>0</v>
      </c>
      <c r="P40" s="31">
        <f>P39-'Tab2'!P27</f>
        <v>0</v>
      </c>
      <c r="Q40" s="31">
        <f>Q39-'Tab2'!Q27</f>
        <v>0</v>
      </c>
      <c r="R40" s="31">
        <f>R39-'Tab2'!R27</f>
        <v>0</v>
      </c>
      <c r="S40" s="31">
        <f>S39-'Tab2'!S27</f>
        <v>0</v>
      </c>
      <c r="T40" s="31">
        <f>T39-'Tab2'!T27</f>
        <v>0</v>
      </c>
      <c r="U40" s="31">
        <f>U39-'Tab2'!U27</f>
        <v>0</v>
      </c>
      <c r="V40" s="31">
        <f>V39-'Tab2'!V27</f>
        <v>0</v>
      </c>
      <c r="W40" s="31">
        <f>W39-'Tab2'!W27</f>
        <v>0</v>
      </c>
      <c r="X40" s="31">
        <f>X39-'Tab2'!X27</f>
        <v>-203.49839532747865</v>
      </c>
      <c r="Y40" s="31">
        <f>Y39-'Tab2'!Y27</f>
        <v>-853.14720755233429</v>
      </c>
    </row>
    <row r="42" spans="1:25" ht="26.25" customHeight="1" x14ac:dyDescent="0.2">
      <c r="A42" s="132" t="s">
        <v>153</v>
      </c>
      <c r="B42" s="132"/>
      <c r="C42" s="132"/>
    </row>
    <row r="44" spans="1:25" x14ac:dyDescent="0.2">
      <c r="A44" s="5" t="s">
        <v>0</v>
      </c>
      <c r="B44" s="6" t="s">
        <v>1</v>
      </c>
      <c r="C44" s="13" t="s">
        <v>2</v>
      </c>
      <c r="D44" s="1">
        <v>1997</v>
      </c>
      <c r="E44" s="1">
        <f>+D44+1</f>
        <v>1998</v>
      </c>
      <c r="F44" s="1">
        <f>+E44+1</f>
        <v>1999</v>
      </c>
      <c r="G44" s="1">
        <f t="shared" ref="G44" si="22">+F44+1</f>
        <v>2000</v>
      </c>
      <c r="H44" s="1">
        <f t="shared" ref="H44" si="23">+G44+1</f>
        <v>2001</v>
      </c>
      <c r="I44" s="1">
        <f t="shared" ref="I44" si="24">+H44+1</f>
        <v>2002</v>
      </c>
      <c r="J44" s="1">
        <f t="shared" ref="J44" si="25">+I44+1</f>
        <v>2003</v>
      </c>
      <c r="K44" s="1">
        <f t="shared" ref="K44" si="26">+J44+1</f>
        <v>2004</v>
      </c>
      <c r="L44" s="1">
        <f t="shared" ref="L44" si="27">+K44+1</f>
        <v>2005</v>
      </c>
      <c r="M44" s="1">
        <f t="shared" ref="M44" si="28">+L44+1</f>
        <v>2006</v>
      </c>
      <c r="N44" s="1">
        <f t="shared" ref="N44" si="29">+M44+1</f>
        <v>2007</v>
      </c>
      <c r="O44" s="1">
        <f t="shared" ref="O44" si="30">+N44+1</f>
        <v>2008</v>
      </c>
      <c r="P44" s="1">
        <f t="shared" ref="P44" si="31">+O44+1</f>
        <v>2009</v>
      </c>
      <c r="Q44" s="1">
        <f t="shared" ref="Q44" si="32">+P44+1</f>
        <v>2010</v>
      </c>
      <c r="R44" s="1">
        <f t="shared" ref="R44" si="33">+Q44+1</f>
        <v>2011</v>
      </c>
      <c r="S44" s="1">
        <f t="shared" ref="S44" si="34">+R44+1</f>
        <v>2012</v>
      </c>
      <c r="T44" s="1">
        <f t="shared" ref="T44" si="35">+S44+1</f>
        <v>2013</v>
      </c>
      <c r="U44" s="1">
        <f t="shared" ref="U44" si="36">+T44+1</f>
        <v>2014</v>
      </c>
      <c r="V44" s="1">
        <f t="shared" ref="V44" si="37">+U44+1</f>
        <v>2015</v>
      </c>
      <c r="W44" s="1">
        <f t="shared" ref="W44" si="38">+V44+1</f>
        <v>2016</v>
      </c>
      <c r="X44" s="1">
        <f t="shared" ref="X44:Y44" si="39">+W44+1</f>
        <v>2017</v>
      </c>
      <c r="Y44" s="1">
        <f t="shared" si="39"/>
        <v>2018</v>
      </c>
    </row>
    <row r="45" spans="1:25" x14ac:dyDescent="0.2">
      <c r="A45" s="10" t="s">
        <v>126</v>
      </c>
      <c r="B45" s="11"/>
      <c r="C45" s="14" t="s">
        <v>139</v>
      </c>
      <c r="D45" s="17" t="str">
        <f t="shared" ref="D45:V45" si="40">IFERROR((D25/C25-1)*100,"")</f>
        <v/>
      </c>
      <c r="E45" s="17">
        <f t="shared" si="40"/>
        <v>-14.491704664861427</v>
      </c>
      <c r="F45" s="17">
        <f t="shared" si="40"/>
        <v>14.817411067343</v>
      </c>
      <c r="G45" s="17">
        <f t="shared" si="40"/>
        <v>-7.6693124896075933</v>
      </c>
      <c r="H45" s="17">
        <f t="shared" si="40"/>
        <v>2.2664706799036871</v>
      </c>
      <c r="I45" s="17">
        <f t="shared" si="40"/>
        <v>-3.4191928671687966</v>
      </c>
      <c r="J45" s="17">
        <f t="shared" si="40"/>
        <v>-12.362602346125628</v>
      </c>
      <c r="K45" s="17">
        <f t="shared" si="40"/>
        <v>12.45960191475608</v>
      </c>
      <c r="L45" s="17">
        <f t="shared" si="40"/>
        <v>3.7984961710960219</v>
      </c>
      <c r="M45" s="17">
        <f t="shared" si="40"/>
        <v>7.4273877842452096</v>
      </c>
      <c r="N45" s="17">
        <f t="shared" si="40"/>
        <v>7.2638194401567491</v>
      </c>
      <c r="O45" s="17">
        <f t="shared" si="40"/>
        <v>9.5266135630271762</v>
      </c>
      <c r="P45" s="17">
        <f t="shared" si="40"/>
        <v>-4.7151848669298779</v>
      </c>
      <c r="Q45" s="17">
        <f t="shared" si="40"/>
        <v>7.8861157983322716</v>
      </c>
      <c r="R45" s="17">
        <f t="shared" si="40"/>
        <v>-1.0808186000535236</v>
      </c>
      <c r="S45" s="17">
        <f t="shared" si="40"/>
        <v>-0.76347697288635663</v>
      </c>
      <c r="T45" s="17">
        <f t="shared" si="40"/>
        <v>-1.226824803241422</v>
      </c>
      <c r="U45" s="17">
        <f t="shared" si="40"/>
        <v>0.5265121146902807</v>
      </c>
      <c r="V45" s="17">
        <f t="shared" si="40"/>
        <v>11.378471096787646</v>
      </c>
      <c r="W45" s="17">
        <f>IFERROR((W25/V25-1)*100,"")</f>
        <v>4.767375793019224</v>
      </c>
      <c r="X45" s="17">
        <f>IFERROR((X25/W25-1)*100,"")</f>
        <v>5.5552670152233974</v>
      </c>
      <c r="Y45" s="17">
        <f>IFERROR((Y25/X25-1)*100,"")</f>
        <v>1.9773684305297357</v>
      </c>
    </row>
    <row r="46" spans="1:25" x14ac:dyDescent="0.2">
      <c r="A46" s="10" t="s">
        <v>127</v>
      </c>
      <c r="B46" s="11"/>
      <c r="C46" s="14" t="s">
        <v>140</v>
      </c>
      <c r="D46" s="17" t="str">
        <f t="shared" ref="D46:V46" si="41">IFERROR((D26/C26-1)*100,"")</f>
        <v/>
      </c>
      <c r="E46" s="17">
        <f t="shared" si="41"/>
        <v>-58.637833651347414</v>
      </c>
      <c r="F46" s="17">
        <f t="shared" si="41"/>
        <v>4.0678910040229166</v>
      </c>
      <c r="G46" s="17">
        <f t="shared" si="41"/>
        <v>65.92235981697398</v>
      </c>
      <c r="H46" s="17">
        <f t="shared" si="41"/>
        <v>-3.8621265180626141</v>
      </c>
      <c r="I46" s="17">
        <f t="shared" si="41"/>
        <v>-13.428974664602855</v>
      </c>
      <c r="J46" s="17">
        <f t="shared" si="41"/>
        <v>-17.057337143070118</v>
      </c>
      <c r="K46" s="17">
        <f t="shared" si="41"/>
        <v>10.130767276049447</v>
      </c>
      <c r="L46" s="17">
        <f t="shared" si="41"/>
        <v>12.300125881475378</v>
      </c>
      <c r="M46" s="17">
        <f t="shared" si="41"/>
        <v>6.9651178054485285</v>
      </c>
      <c r="N46" s="17">
        <f t="shared" si="41"/>
        <v>-34.305195830888145</v>
      </c>
      <c r="O46" s="17">
        <f t="shared" si="41"/>
        <v>38.428128337474867</v>
      </c>
      <c r="P46" s="17">
        <f t="shared" si="41"/>
        <v>20.547717112659569</v>
      </c>
      <c r="Q46" s="17">
        <f t="shared" si="41"/>
        <v>-3.0712213930175314</v>
      </c>
      <c r="R46" s="17">
        <f t="shared" si="41"/>
        <v>18.560775788670259</v>
      </c>
      <c r="S46" s="17">
        <f t="shared" si="41"/>
        <v>9.3238159909097895</v>
      </c>
      <c r="T46" s="17">
        <f t="shared" si="41"/>
        <v>-21.707887884069876</v>
      </c>
      <c r="U46" s="17">
        <f t="shared" si="41"/>
        <v>-7.7006771298179233</v>
      </c>
      <c r="V46" s="17">
        <f t="shared" si="41"/>
        <v>5.1895548725937157</v>
      </c>
      <c r="W46" s="17">
        <f t="shared" ref="W46:Y59" si="42">IFERROR((W26/V26-1)*100,"")</f>
        <v>5.7581573896353211</v>
      </c>
      <c r="X46" s="17">
        <f t="shared" si="42"/>
        <v>1.3553852359822427</v>
      </c>
      <c r="Y46" s="17">
        <f t="shared" si="42"/>
        <v>3.7506725078779501</v>
      </c>
    </row>
    <row r="47" spans="1:25" x14ac:dyDescent="0.2">
      <c r="A47" s="10" t="s">
        <v>128</v>
      </c>
      <c r="B47" s="11"/>
      <c r="C47" s="14" t="s">
        <v>141</v>
      </c>
      <c r="D47" s="17" t="str">
        <f t="shared" ref="D47:V47" si="43">IFERROR((D27/C27-1)*100,"")</f>
        <v/>
      </c>
      <c r="E47" s="17">
        <f t="shared" si="43"/>
        <v>42.763072845975202</v>
      </c>
      <c r="F47" s="17">
        <f t="shared" si="43"/>
        <v>-40.409651967393792</v>
      </c>
      <c r="G47" s="17">
        <f t="shared" si="43"/>
        <v>11.617937605332497</v>
      </c>
      <c r="H47" s="17">
        <f t="shared" si="43"/>
        <v>68.016981707054768</v>
      </c>
      <c r="I47" s="17">
        <f t="shared" si="43"/>
        <v>-19.993134356660946</v>
      </c>
      <c r="J47" s="17">
        <f t="shared" si="43"/>
        <v>-30.838848317628443</v>
      </c>
      <c r="K47" s="17">
        <f t="shared" si="43"/>
        <v>18.858556044101405</v>
      </c>
      <c r="L47" s="17">
        <f t="shared" si="43"/>
        <v>21.98460198252117</v>
      </c>
      <c r="M47" s="17">
        <f t="shared" si="43"/>
        <v>-19.157790155353617</v>
      </c>
      <c r="N47" s="17">
        <f t="shared" si="43"/>
        <v>27.419577681906237</v>
      </c>
      <c r="O47" s="17">
        <f t="shared" si="43"/>
        <v>5.4644910066672381</v>
      </c>
      <c r="P47" s="17">
        <f t="shared" si="43"/>
        <v>15.20021454814804</v>
      </c>
      <c r="Q47" s="17">
        <f t="shared" si="43"/>
        <v>11.845061346639763</v>
      </c>
      <c r="R47" s="17">
        <f t="shared" si="43"/>
        <v>18.45856727409776</v>
      </c>
      <c r="S47" s="17">
        <f t="shared" si="43"/>
        <v>9.1245644921511335</v>
      </c>
      <c r="T47" s="17">
        <f t="shared" si="43"/>
        <v>-21.987876060825727</v>
      </c>
      <c r="U47" s="17">
        <f t="shared" si="43"/>
        <v>13.92711764462109</v>
      </c>
      <c r="V47" s="17">
        <f t="shared" si="43"/>
        <v>7.629948500983752</v>
      </c>
      <c r="W47" s="17">
        <f t="shared" si="42"/>
        <v>-19.527293190770965</v>
      </c>
      <c r="X47" s="17">
        <f t="shared" si="42"/>
        <v>33.000464468183921</v>
      </c>
      <c r="Y47" s="17">
        <f t="shared" si="42"/>
        <v>5.1111848655824854</v>
      </c>
    </row>
    <row r="48" spans="1:25" x14ac:dyDescent="0.2">
      <c r="A48" s="10" t="s">
        <v>129</v>
      </c>
      <c r="B48" s="11"/>
      <c r="C48" s="14" t="s">
        <v>142</v>
      </c>
      <c r="D48" s="17" t="str">
        <f t="shared" ref="D48:V48" si="44">IFERROR((D28/C28-1)*100,"")</f>
        <v/>
      </c>
      <c r="E48" s="17">
        <f t="shared" si="44"/>
        <v>-37.443518260779683</v>
      </c>
      <c r="F48" s="17">
        <f t="shared" si="44"/>
        <v>23.997161568200998</v>
      </c>
      <c r="G48" s="17">
        <f t="shared" si="44"/>
        <v>-24.392575131203632</v>
      </c>
      <c r="H48" s="17">
        <f t="shared" si="44"/>
        <v>65.876572513503277</v>
      </c>
      <c r="I48" s="17">
        <f t="shared" si="44"/>
        <v>-18.07592647491385</v>
      </c>
      <c r="J48" s="17">
        <f t="shared" si="44"/>
        <v>-8.3806625725900137</v>
      </c>
      <c r="K48" s="17">
        <f t="shared" si="44"/>
        <v>85.251244717379677</v>
      </c>
      <c r="L48" s="17">
        <f t="shared" si="44"/>
        <v>-17.522937857209818</v>
      </c>
      <c r="M48" s="17">
        <f t="shared" si="44"/>
        <v>9.3143390205635779</v>
      </c>
      <c r="N48" s="17">
        <f t="shared" si="44"/>
        <v>-25.496810128439641</v>
      </c>
      <c r="O48" s="17">
        <f t="shared" si="44"/>
        <v>36.581379115814826</v>
      </c>
      <c r="P48" s="17">
        <f t="shared" si="44"/>
        <v>-28.539889787615259</v>
      </c>
      <c r="Q48" s="17">
        <f t="shared" si="44"/>
        <v>-9.9041032841002963</v>
      </c>
      <c r="R48" s="17">
        <f t="shared" si="44"/>
        <v>10.985320360809814</v>
      </c>
      <c r="S48" s="17">
        <f t="shared" si="44"/>
        <v>-18.854975003031704</v>
      </c>
      <c r="T48" s="17">
        <f t="shared" si="44"/>
        <v>9.422777498912204</v>
      </c>
      <c r="U48" s="17">
        <f t="shared" si="44"/>
        <v>-15.272128033507249</v>
      </c>
      <c r="V48" s="17">
        <f t="shared" si="44"/>
        <v>18.429814363939666</v>
      </c>
      <c r="W48" s="17">
        <f t="shared" si="42"/>
        <v>3.5617822513261954</v>
      </c>
      <c r="X48" s="17">
        <f t="shared" si="42"/>
        <v>1.9471271095502951</v>
      </c>
      <c r="Y48" s="17">
        <f t="shared" si="42"/>
        <v>2.6678646081631063</v>
      </c>
    </row>
    <row r="49" spans="1:25" x14ac:dyDescent="0.2">
      <c r="A49" s="10" t="s">
        <v>130</v>
      </c>
      <c r="B49" s="11"/>
      <c r="C49" s="14" t="s">
        <v>143</v>
      </c>
      <c r="D49" s="17" t="str">
        <f t="shared" ref="D49:V49" si="45">IFERROR((D29/C29-1)*100,"")</f>
        <v/>
      </c>
      <c r="E49" s="17">
        <f t="shared" si="45"/>
        <v>-50.954287899211522</v>
      </c>
      <c r="F49" s="17">
        <f t="shared" si="45"/>
        <v>22.690295873958721</v>
      </c>
      <c r="G49" s="17">
        <f t="shared" si="45"/>
        <v>66.646092568329138</v>
      </c>
      <c r="H49" s="17">
        <f t="shared" si="45"/>
        <v>-27.159883376976744</v>
      </c>
      <c r="I49" s="17">
        <f t="shared" si="45"/>
        <v>-25.764295586644714</v>
      </c>
      <c r="J49" s="17">
        <f t="shared" si="45"/>
        <v>18.075515618000736</v>
      </c>
      <c r="K49" s="17">
        <f t="shared" si="45"/>
        <v>-16.123786736733102</v>
      </c>
      <c r="L49" s="17">
        <f t="shared" si="45"/>
        <v>34.22094404773901</v>
      </c>
      <c r="M49" s="17">
        <f t="shared" si="45"/>
        <v>27.91958934020289</v>
      </c>
      <c r="N49" s="17">
        <f t="shared" si="45"/>
        <v>3.4292090385887652</v>
      </c>
      <c r="O49" s="17">
        <f t="shared" si="45"/>
        <v>10.004170689288561</v>
      </c>
      <c r="P49" s="17">
        <f t="shared" si="45"/>
        <v>7.0730987018678748</v>
      </c>
      <c r="Q49" s="17">
        <f t="shared" si="45"/>
        <v>2.3098196334305099</v>
      </c>
      <c r="R49" s="17">
        <f t="shared" si="45"/>
        <v>7.7134788777049934</v>
      </c>
      <c r="S49" s="17">
        <f t="shared" si="45"/>
        <v>14.023664321556616</v>
      </c>
      <c r="T49" s="17">
        <f t="shared" si="45"/>
        <v>-24.989242388175303</v>
      </c>
      <c r="U49" s="17">
        <f t="shared" si="45"/>
        <v>2.8189730571130944</v>
      </c>
      <c r="V49" s="17">
        <f t="shared" si="45"/>
        <v>12.657240716710106</v>
      </c>
      <c r="W49" s="17">
        <f t="shared" si="42"/>
        <v>9.934217288518866</v>
      </c>
      <c r="X49" s="17">
        <f t="shared" si="42"/>
        <v>-4.5497273923669983</v>
      </c>
      <c r="Y49" s="17">
        <f t="shared" si="42"/>
        <v>10.575895507619236</v>
      </c>
    </row>
    <row r="50" spans="1:25" x14ac:dyDescent="0.2">
      <c r="A50" s="10" t="s">
        <v>131</v>
      </c>
      <c r="B50" s="11"/>
      <c r="C50" s="14" t="s">
        <v>144</v>
      </c>
      <c r="D50" s="17" t="str">
        <f t="shared" ref="D50:V50" si="46">IFERROR((D30/C30-1)*100,"")</f>
        <v/>
      </c>
      <c r="E50" s="17">
        <f t="shared" si="46"/>
        <v>13.990637031919317</v>
      </c>
      <c r="F50" s="17">
        <f t="shared" si="46"/>
        <v>-1.4521946793291662</v>
      </c>
      <c r="G50" s="17">
        <f t="shared" si="46"/>
        <v>16.627044038219687</v>
      </c>
      <c r="H50" s="17">
        <f t="shared" si="46"/>
        <v>-11.142852877420673</v>
      </c>
      <c r="I50" s="17">
        <f t="shared" si="46"/>
        <v>21.022687867900093</v>
      </c>
      <c r="J50" s="17">
        <f t="shared" si="46"/>
        <v>18.652409384830726</v>
      </c>
      <c r="K50" s="17">
        <f t="shared" si="46"/>
        <v>34.357090754011011</v>
      </c>
      <c r="L50" s="17">
        <f t="shared" si="46"/>
        <v>39.929698910536885</v>
      </c>
      <c r="M50" s="17">
        <f t="shared" si="46"/>
        <v>-31.525765383482273</v>
      </c>
      <c r="N50" s="17">
        <f t="shared" si="46"/>
        <v>47.15572719007541</v>
      </c>
      <c r="O50" s="17">
        <f t="shared" si="46"/>
        <v>-21.328713167529536</v>
      </c>
      <c r="P50" s="17">
        <f t="shared" si="46"/>
        <v>52.255020304472247</v>
      </c>
      <c r="Q50" s="17">
        <f t="shared" si="46"/>
        <v>70.501410740916825</v>
      </c>
      <c r="R50" s="17">
        <f t="shared" si="46"/>
        <v>-38.107946245940269</v>
      </c>
      <c r="S50" s="17">
        <f t="shared" si="46"/>
        <v>49.712746973811363</v>
      </c>
      <c r="T50" s="17">
        <f t="shared" si="46"/>
        <v>24.942812503290803</v>
      </c>
      <c r="U50" s="17">
        <f t="shared" si="46"/>
        <v>13.865255261622256</v>
      </c>
      <c r="V50" s="17">
        <f t="shared" si="46"/>
        <v>11.85543798228319</v>
      </c>
      <c r="W50" s="17">
        <f t="shared" si="42"/>
        <v>2.7685068665535884</v>
      </c>
      <c r="X50" s="17">
        <f t="shared" si="42"/>
        <v>0.51907018731662813</v>
      </c>
      <c r="Y50" s="17">
        <f t="shared" si="42"/>
        <v>-2.2169093675287965</v>
      </c>
    </row>
    <row r="51" spans="1:25" x14ac:dyDescent="0.2">
      <c r="A51" s="10" t="s">
        <v>132</v>
      </c>
      <c r="B51" s="11"/>
      <c r="C51" s="14" t="s">
        <v>145</v>
      </c>
      <c r="D51" s="17" t="str">
        <f t="shared" ref="D51:V51" si="47">IFERROR((D31/C31-1)*100,"")</f>
        <v/>
      </c>
      <c r="E51" s="17">
        <f t="shared" si="47"/>
        <v>-23.398607653430581</v>
      </c>
      <c r="F51" s="17">
        <f t="shared" si="47"/>
        <v>22.360008688913769</v>
      </c>
      <c r="G51" s="17">
        <f t="shared" si="47"/>
        <v>-0.87158677777730009</v>
      </c>
      <c r="H51" s="17">
        <f t="shared" si="47"/>
        <v>-4.926130346466473</v>
      </c>
      <c r="I51" s="17">
        <f t="shared" si="47"/>
        <v>-10.386269029060891</v>
      </c>
      <c r="J51" s="17">
        <f t="shared" si="47"/>
        <v>-13.630359418072747</v>
      </c>
      <c r="K51" s="17">
        <f t="shared" si="47"/>
        <v>33.278712675530066</v>
      </c>
      <c r="L51" s="17">
        <f t="shared" si="47"/>
        <v>3.1126745393046162</v>
      </c>
      <c r="M51" s="17">
        <f t="shared" si="47"/>
        <v>1.2652338604086211</v>
      </c>
      <c r="N51" s="17">
        <f t="shared" si="47"/>
        <v>1.9165557851801962</v>
      </c>
      <c r="O51" s="17">
        <f t="shared" si="47"/>
        <v>36.574477854791375</v>
      </c>
      <c r="P51" s="17">
        <f t="shared" si="47"/>
        <v>-12.994435581017093</v>
      </c>
      <c r="Q51" s="17">
        <f t="shared" si="47"/>
        <v>8.2964998513958435</v>
      </c>
      <c r="R51" s="17">
        <f t="shared" si="47"/>
        <v>41.209308208035189</v>
      </c>
      <c r="S51" s="17">
        <f t="shared" si="47"/>
        <v>-9.5573140276930211</v>
      </c>
      <c r="T51" s="17">
        <f t="shared" si="47"/>
        <v>-4.0581676299581098</v>
      </c>
      <c r="U51" s="17">
        <f t="shared" si="47"/>
        <v>-1.6505781663095132</v>
      </c>
      <c r="V51" s="17">
        <f t="shared" si="47"/>
        <v>39.599914142523509</v>
      </c>
      <c r="W51" s="17">
        <f t="shared" si="42"/>
        <v>-3.9958618905987286</v>
      </c>
      <c r="X51" s="17">
        <f t="shared" si="42"/>
        <v>2.1575778881223417</v>
      </c>
      <c r="Y51" s="17">
        <f t="shared" si="42"/>
        <v>4.0111063648013756</v>
      </c>
    </row>
    <row r="52" spans="1:25" x14ac:dyDescent="0.2">
      <c r="A52" s="10" t="s">
        <v>133</v>
      </c>
      <c r="B52" s="11"/>
      <c r="C52" s="14" t="s">
        <v>94</v>
      </c>
      <c r="D52" s="17" t="str">
        <f t="shared" ref="D52:V52" si="48">IFERROR((D32/C32-1)*100,"")</f>
        <v/>
      </c>
      <c r="E52" s="17">
        <f t="shared" si="48"/>
        <v>-16.762290253509683</v>
      </c>
      <c r="F52" s="17">
        <f t="shared" si="48"/>
        <v>5.406956939024532</v>
      </c>
      <c r="G52" s="17">
        <f t="shared" si="48"/>
        <v>-1.7926297703667937</v>
      </c>
      <c r="H52" s="17">
        <f t="shared" si="48"/>
        <v>5.8835628804710716</v>
      </c>
      <c r="I52" s="17">
        <f t="shared" si="48"/>
        <v>-1.6953714055339519</v>
      </c>
      <c r="J52" s="17">
        <f t="shared" si="48"/>
        <v>-5.5770847808642614</v>
      </c>
      <c r="K52" s="17">
        <f t="shared" si="48"/>
        <v>13.583025410831828</v>
      </c>
      <c r="L52" s="17">
        <f t="shared" si="48"/>
        <v>-3.2677630807740554</v>
      </c>
      <c r="M52" s="17">
        <f t="shared" si="48"/>
        <v>7.7298251744410296</v>
      </c>
      <c r="N52" s="17">
        <f t="shared" si="48"/>
        <v>3.2656122280802613</v>
      </c>
      <c r="O52" s="17">
        <f t="shared" si="48"/>
        <v>9.1325022653590437</v>
      </c>
      <c r="P52" s="17">
        <f t="shared" si="48"/>
        <v>-1.6047925375574534</v>
      </c>
      <c r="Q52" s="17">
        <f t="shared" si="48"/>
        <v>5.9051183843168431</v>
      </c>
      <c r="R52" s="17">
        <f t="shared" si="48"/>
        <v>4.0929609200494932</v>
      </c>
      <c r="S52" s="17">
        <f t="shared" si="48"/>
        <v>-4.83357518506965</v>
      </c>
      <c r="T52" s="17">
        <f t="shared" si="48"/>
        <v>-0.30406034733989618</v>
      </c>
      <c r="U52" s="17">
        <f t="shared" si="48"/>
        <v>5.8736531389742774</v>
      </c>
      <c r="V52" s="17">
        <f t="shared" si="48"/>
        <v>9.8692725731675868</v>
      </c>
      <c r="W52" s="17">
        <f t="shared" si="42"/>
        <v>9.0303896494659206</v>
      </c>
      <c r="X52" s="17">
        <f t="shared" si="42"/>
        <v>5.1063829787234116</v>
      </c>
      <c r="Y52" s="17">
        <f t="shared" si="42"/>
        <v>-8.7011695304729528</v>
      </c>
    </row>
    <row r="53" spans="1:25" x14ac:dyDescent="0.2">
      <c r="A53" s="10" t="s">
        <v>134</v>
      </c>
      <c r="B53" s="11"/>
      <c r="C53" s="14" t="s">
        <v>146</v>
      </c>
      <c r="D53" s="17" t="str">
        <f t="shared" ref="D53:V53" si="49">IFERROR((D33/C33-1)*100,"")</f>
        <v/>
      </c>
      <c r="E53" s="17">
        <f t="shared" si="49"/>
        <v>-17.776831732692511</v>
      </c>
      <c r="F53" s="17">
        <f t="shared" si="49"/>
        <v>7.3023597117773509</v>
      </c>
      <c r="G53" s="17">
        <f t="shared" si="49"/>
        <v>-0.77829750744412562</v>
      </c>
      <c r="H53" s="17">
        <f t="shared" si="49"/>
        <v>5.0440208360633676</v>
      </c>
      <c r="I53" s="17">
        <f t="shared" si="49"/>
        <v>-1.1428825808512899</v>
      </c>
      <c r="J53" s="17">
        <f t="shared" si="49"/>
        <v>-3.6403322310613273</v>
      </c>
      <c r="K53" s="17">
        <f t="shared" si="49"/>
        <v>9.8800324315537971</v>
      </c>
      <c r="L53" s="17">
        <f t="shared" si="49"/>
        <v>-6.0035988664774997E-2</v>
      </c>
      <c r="M53" s="17">
        <f t="shared" si="49"/>
        <v>5.4606385943556157</v>
      </c>
      <c r="N53" s="17">
        <f t="shared" si="49"/>
        <v>4.6186796857203172</v>
      </c>
      <c r="O53" s="17">
        <f t="shared" si="49"/>
        <v>7.6385014094092041</v>
      </c>
      <c r="P53" s="17">
        <f t="shared" si="49"/>
        <v>0.12649729776939012</v>
      </c>
      <c r="Q53" s="17">
        <f t="shared" si="49"/>
        <v>5.2752510226242721</v>
      </c>
      <c r="R53" s="17">
        <f t="shared" si="49"/>
        <v>5.7383021483745855</v>
      </c>
      <c r="S53" s="17">
        <f t="shared" si="49"/>
        <v>-3.6823854625933516</v>
      </c>
      <c r="T53" s="17">
        <f t="shared" si="49"/>
        <v>1.1360204783039674</v>
      </c>
      <c r="U53" s="17">
        <f t="shared" si="49"/>
        <v>3.2138492763249982</v>
      </c>
      <c r="V53" s="17">
        <f t="shared" si="49"/>
        <v>8.1152797991818524</v>
      </c>
      <c r="W53" s="17">
        <f t="shared" si="42"/>
        <v>3.0027297543221199</v>
      </c>
      <c r="X53" s="17">
        <f t="shared" si="42"/>
        <v>2.5349650349650421</v>
      </c>
      <c r="Y53" s="17">
        <f t="shared" si="42"/>
        <v>18.950930626057527</v>
      </c>
    </row>
    <row r="54" spans="1:25" x14ac:dyDescent="0.2">
      <c r="A54" s="10" t="s">
        <v>135</v>
      </c>
      <c r="B54" s="11"/>
      <c r="C54" s="14" t="s">
        <v>106</v>
      </c>
      <c r="D54" s="17" t="str">
        <f t="shared" ref="D54:V54" si="50">IFERROR((D34/C34-1)*100,"")</f>
        <v/>
      </c>
      <c r="E54" s="17">
        <f t="shared" si="50"/>
        <v>27.737743648358727</v>
      </c>
      <c r="F54" s="17">
        <f t="shared" si="50"/>
        <v>-4.3817007064435813</v>
      </c>
      <c r="G54" s="17">
        <f t="shared" si="50"/>
        <v>30.516608453216264</v>
      </c>
      <c r="H54" s="17">
        <f t="shared" si="50"/>
        <v>3.7078965634263161</v>
      </c>
      <c r="I54" s="17">
        <f t="shared" si="50"/>
        <v>58.374630145514473</v>
      </c>
      <c r="J54" s="17">
        <f t="shared" si="50"/>
        <v>-12.816111612764514</v>
      </c>
      <c r="K54" s="17">
        <f t="shared" si="50"/>
        <v>37.844353232272532</v>
      </c>
      <c r="L54" s="17">
        <f t="shared" si="50"/>
        <v>17.672033138494569</v>
      </c>
      <c r="M54" s="17">
        <f t="shared" si="50"/>
        <v>-4.316899518646089</v>
      </c>
      <c r="N54" s="17">
        <f t="shared" si="50"/>
        <v>-1.9967480166257379</v>
      </c>
      <c r="O54" s="17">
        <f t="shared" si="50"/>
        <v>3.9844803925737748</v>
      </c>
      <c r="P54" s="17">
        <f t="shared" si="50"/>
        <v>-4.4206662943573338</v>
      </c>
      <c r="Q54" s="17">
        <f t="shared" si="50"/>
        <v>10.271686576364946</v>
      </c>
      <c r="R54" s="17">
        <f t="shared" si="50"/>
        <v>8.8860758729059075</v>
      </c>
      <c r="S54" s="17">
        <f t="shared" si="50"/>
        <v>1.9085333132646376</v>
      </c>
      <c r="T54" s="17">
        <f t="shared" si="50"/>
        <v>-16.106901271552708</v>
      </c>
      <c r="U54" s="17">
        <f t="shared" si="50"/>
        <v>-3.0355700875351554</v>
      </c>
      <c r="V54" s="17">
        <f t="shared" si="50"/>
        <v>5.1523670307157543</v>
      </c>
      <c r="W54" s="17">
        <f t="shared" si="42"/>
        <v>8.7619047619047699</v>
      </c>
      <c r="X54" s="17">
        <f t="shared" si="42"/>
        <v>2.2118742724097862</v>
      </c>
      <c r="Y54" s="17">
        <f t="shared" si="42"/>
        <v>8.7129840546697146</v>
      </c>
    </row>
    <row r="55" spans="1:25" x14ac:dyDescent="0.2">
      <c r="A55" s="10" t="s">
        <v>136</v>
      </c>
      <c r="B55" s="11"/>
      <c r="C55" s="14" t="s">
        <v>147</v>
      </c>
      <c r="D55" s="17" t="str">
        <f t="shared" ref="D55:V55" si="51">IFERROR((D35/C35-1)*100,"")</f>
        <v/>
      </c>
      <c r="E55" s="17">
        <f t="shared" si="51"/>
        <v>-50.968166797879412</v>
      </c>
      <c r="F55" s="17">
        <f t="shared" si="51"/>
        <v>28.321379985311236</v>
      </c>
      <c r="G55" s="17">
        <f t="shared" si="51"/>
        <v>40.064955581639097</v>
      </c>
      <c r="H55" s="17">
        <f t="shared" si="51"/>
        <v>-26.705880956830775</v>
      </c>
      <c r="I55" s="17">
        <f t="shared" si="51"/>
        <v>33.885661693525094</v>
      </c>
      <c r="J55" s="17">
        <f t="shared" si="51"/>
        <v>-11.137332938063748</v>
      </c>
      <c r="K55" s="17">
        <f t="shared" si="51"/>
        <v>-26.151702523046183</v>
      </c>
      <c r="L55" s="17">
        <f t="shared" si="51"/>
        <v>-8.1487231070331845</v>
      </c>
      <c r="M55" s="17">
        <f t="shared" si="51"/>
        <v>219.3509280140928</v>
      </c>
      <c r="N55" s="17">
        <f t="shared" si="51"/>
        <v>-47.711062381203163</v>
      </c>
      <c r="O55" s="17">
        <f t="shared" si="51"/>
        <v>22.449999069686477</v>
      </c>
      <c r="P55" s="17">
        <f t="shared" si="51"/>
        <v>-72.140522150188559</v>
      </c>
      <c r="Q55" s="17">
        <f t="shared" si="51"/>
        <v>34.442551629540773</v>
      </c>
      <c r="R55" s="17">
        <f t="shared" si="51"/>
        <v>90.688651013167188</v>
      </c>
      <c r="S55" s="17">
        <f t="shared" si="51"/>
        <v>-49.542587788191113</v>
      </c>
      <c r="T55" s="17">
        <f t="shared" si="51"/>
        <v>152.47700085586504</v>
      </c>
      <c r="U55" s="17">
        <f t="shared" si="51"/>
        <v>-0.45287444209438643</v>
      </c>
      <c r="V55" s="17">
        <f t="shared" si="51"/>
        <v>17.398213784927542</v>
      </c>
      <c r="W55" s="17">
        <f t="shared" si="42"/>
        <v>6.1824117527035316</v>
      </c>
      <c r="X55" s="17">
        <f t="shared" si="42"/>
        <v>13.672284109302101</v>
      </c>
      <c r="Y55" s="17">
        <f t="shared" si="42"/>
        <v>-3.8921394047316205</v>
      </c>
    </row>
    <row r="56" spans="1:25" x14ac:dyDescent="0.2">
      <c r="A56" s="10" t="s">
        <v>137</v>
      </c>
      <c r="B56" s="11"/>
      <c r="C56" s="14" t="s">
        <v>148</v>
      </c>
      <c r="D56" s="17" t="str">
        <f t="shared" ref="D56:V56" si="52">IFERROR((D36/C36-1)*100,"")</f>
        <v/>
      </c>
      <c r="E56" s="17">
        <f t="shared" si="52"/>
        <v>-19.093474786191621</v>
      </c>
      <c r="F56" s="17">
        <f t="shared" si="52"/>
        <v>-1.5035599486703077</v>
      </c>
      <c r="G56" s="17">
        <f t="shared" si="52"/>
        <v>-3.467298490659787</v>
      </c>
      <c r="H56" s="17">
        <f t="shared" si="52"/>
        <v>19.140421423715146</v>
      </c>
      <c r="I56" s="17">
        <f t="shared" si="52"/>
        <v>21.084223853900674</v>
      </c>
      <c r="J56" s="17">
        <f t="shared" si="52"/>
        <v>27.769892832569898</v>
      </c>
      <c r="K56" s="17">
        <f t="shared" si="52"/>
        <v>123.90630763805896</v>
      </c>
      <c r="L56" s="17">
        <f t="shared" si="52"/>
        <v>8.2154867827982425</v>
      </c>
      <c r="M56" s="17">
        <f t="shared" si="52"/>
        <v>49.01601656097354</v>
      </c>
      <c r="N56" s="17">
        <f t="shared" si="52"/>
        <v>-12.554286928187208</v>
      </c>
      <c r="O56" s="17">
        <f t="shared" si="52"/>
        <v>103.88308560562839</v>
      </c>
      <c r="P56" s="17">
        <f t="shared" si="52"/>
        <v>-30.601651098356029</v>
      </c>
      <c r="Q56" s="17">
        <f t="shared" si="52"/>
        <v>36.865143619840566</v>
      </c>
      <c r="R56" s="17">
        <f t="shared" si="52"/>
        <v>5.9709583886703221</v>
      </c>
      <c r="S56" s="17">
        <f t="shared" si="52"/>
        <v>-46.805113074746075</v>
      </c>
      <c r="T56" s="17">
        <f t="shared" si="52"/>
        <v>63.815925988877488</v>
      </c>
      <c r="U56" s="17">
        <f t="shared" si="52"/>
        <v>16.47818328829571</v>
      </c>
      <c r="V56" s="17">
        <f t="shared" si="52"/>
        <v>91.548597089558356</v>
      </c>
      <c r="W56" s="17">
        <f t="shared" si="42"/>
        <v>4.882017900732305</v>
      </c>
      <c r="X56" s="17">
        <f t="shared" si="42"/>
        <v>3.1346749226006221</v>
      </c>
      <c r="Y56" s="17">
        <f t="shared" si="42"/>
        <v>20.916696980720275</v>
      </c>
    </row>
    <row r="57" spans="1:25" x14ac:dyDescent="0.2">
      <c r="A57" s="10" t="s">
        <v>138</v>
      </c>
      <c r="B57" s="11"/>
      <c r="C57" s="14" t="s">
        <v>149</v>
      </c>
      <c r="D57" s="17" t="str">
        <f t="shared" ref="D57:V57" si="53">IFERROR((D37/C37-1)*100,"")</f>
        <v/>
      </c>
      <c r="E57" s="17">
        <f t="shared" si="53"/>
        <v>-17.750155569033566</v>
      </c>
      <c r="F57" s="17">
        <f t="shared" si="53"/>
        <v>10.557937907219216</v>
      </c>
      <c r="G57" s="17">
        <f t="shared" si="53"/>
        <v>-2.4588378596083094</v>
      </c>
      <c r="H57" s="17">
        <f t="shared" si="53"/>
        <v>4.1416500257307032</v>
      </c>
      <c r="I57" s="17">
        <f t="shared" si="53"/>
        <v>-0.79960071039676395</v>
      </c>
      <c r="J57" s="17">
        <f t="shared" si="53"/>
        <v>-2.4445285650762094</v>
      </c>
      <c r="K57" s="17">
        <f t="shared" si="53"/>
        <v>12.320272139797384</v>
      </c>
      <c r="L57" s="17">
        <f t="shared" si="53"/>
        <v>-2.2077489433860897</v>
      </c>
      <c r="M57" s="17">
        <f t="shared" si="53"/>
        <v>1.3811948725308554</v>
      </c>
      <c r="N57" s="17">
        <f t="shared" si="53"/>
        <v>2.8888721195101219</v>
      </c>
      <c r="O57" s="17">
        <f t="shared" si="53"/>
        <v>10.806055022635007</v>
      </c>
      <c r="P57" s="17">
        <f t="shared" si="53"/>
        <v>-2.6936072139776557</v>
      </c>
      <c r="Q57" s="17">
        <f t="shared" si="53"/>
        <v>4.4159259060121858</v>
      </c>
      <c r="R57" s="17">
        <f t="shared" si="53"/>
        <v>10.898374704102775</v>
      </c>
      <c r="S57" s="17">
        <f t="shared" si="53"/>
        <v>-5.3830388284311637</v>
      </c>
      <c r="T57" s="17">
        <f t="shared" si="53"/>
        <v>1.0316178094478268</v>
      </c>
      <c r="U57" s="17">
        <f t="shared" si="53"/>
        <v>1.7141814467261041</v>
      </c>
      <c r="V57" s="17">
        <f t="shared" si="53"/>
        <v>10.91395379934843</v>
      </c>
      <c r="W57" s="17">
        <f t="shared" si="42"/>
        <v>86.012348307430273</v>
      </c>
      <c r="X57" s="17">
        <f t="shared" si="42"/>
        <v>13.5545238364851</v>
      </c>
      <c r="Y57" s="17">
        <f t="shared" si="42"/>
        <v>0.66179375740813562</v>
      </c>
    </row>
    <row r="58" spans="1:25" x14ac:dyDescent="0.2">
      <c r="A58" s="10"/>
      <c r="B58" s="11"/>
      <c r="C58" s="14"/>
      <c r="D58" s="17" t="str">
        <f t="shared" ref="D58:V58" si="54">IFERROR((D38/C38-1)*100,"")</f>
        <v/>
      </c>
      <c r="E58" s="17" t="str">
        <f t="shared" si="54"/>
        <v/>
      </c>
      <c r="F58" s="17" t="str">
        <f t="shared" si="54"/>
        <v/>
      </c>
      <c r="G58" s="17" t="str">
        <f t="shared" si="54"/>
        <v/>
      </c>
      <c r="H58" s="17" t="str">
        <f t="shared" si="54"/>
        <v/>
      </c>
      <c r="I58" s="17" t="str">
        <f t="shared" si="54"/>
        <v/>
      </c>
      <c r="J58" s="17" t="str">
        <f t="shared" si="54"/>
        <v/>
      </c>
      <c r="K58" s="17" t="str">
        <f t="shared" si="54"/>
        <v/>
      </c>
      <c r="L58" s="17" t="str">
        <f t="shared" si="54"/>
        <v/>
      </c>
      <c r="M58" s="17" t="str">
        <f t="shared" si="54"/>
        <v/>
      </c>
      <c r="N58" s="17" t="str">
        <f t="shared" si="54"/>
        <v/>
      </c>
      <c r="O58" s="17" t="str">
        <f t="shared" si="54"/>
        <v/>
      </c>
      <c r="P58" s="17" t="str">
        <f t="shared" si="54"/>
        <v/>
      </c>
      <c r="Q58" s="17" t="str">
        <f t="shared" si="54"/>
        <v/>
      </c>
      <c r="R58" s="17" t="str">
        <f t="shared" si="54"/>
        <v/>
      </c>
      <c r="S58" s="17" t="str">
        <f t="shared" si="54"/>
        <v/>
      </c>
      <c r="T58" s="17" t="str">
        <f t="shared" si="54"/>
        <v/>
      </c>
      <c r="U58" s="17" t="str">
        <f t="shared" si="54"/>
        <v/>
      </c>
      <c r="V58" s="17" t="str">
        <f t="shared" si="54"/>
        <v/>
      </c>
      <c r="W58" s="17" t="str">
        <f t="shared" si="42"/>
        <v/>
      </c>
      <c r="X58" s="17" t="str">
        <f t="shared" si="42"/>
        <v/>
      </c>
      <c r="Y58" s="17" t="str">
        <f t="shared" si="42"/>
        <v/>
      </c>
    </row>
    <row r="59" spans="1:25" x14ac:dyDescent="0.2">
      <c r="A59" s="12" t="s">
        <v>150</v>
      </c>
      <c r="B59" s="12"/>
      <c r="C59" s="9" t="s">
        <v>112</v>
      </c>
      <c r="D59" s="19" t="str">
        <f t="shared" ref="D59:V59" si="55">IFERROR((D39/C39-1)*100,"")</f>
        <v/>
      </c>
      <c r="E59" s="19">
        <f t="shared" si="55"/>
        <v>-22.315783184251792</v>
      </c>
      <c r="F59" s="19">
        <f t="shared" si="55"/>
        <v>15.050979940744668</v>
      </c>
      <c r="G59" s="19">
        <f t="shared" si="55"/>
        <v>-4.933153460740181</v>
      </c>
      <c r="H59" s="19">
        <f t="shared" si="55"/>
        <v>7.603783743715109</v>
      </c>
      <c r="I59" s="19">
        <f t="shared" si="55"/>
        <v>-6.4232033331687148</v>
      </c>
      <c r="J59" s="19">
        <f t="shared" si="55"/>
        <v>-10.533638601337014</v>
      </c>
      <c r="K59" s="19">
        <f t="shared" si="55"/>
        <v>23.162470096706489</v>
      </c>
      <c r="L59" s="19">
        <f t="shared" si="55"/>
        <v>-0.35549860186124826</v>
      </c>
      <c r="M59" s="19">
        <f t="shared" si="55"/>
        <v>9.987343475353061</v>
      </c>
      <c r="N59" s="19">
        <f t="shared" si="55"/>
        <v>-2.2955584660865891</v>
      </c>
      <c r="O59" s="19">
        <f t="shared" si="55"/>
        <v>14.830886304047542</v>
      </c>
      <c r="P59" s="19">
        <f t="shared" si="55"/>
        <v>-8.8067606626449972</v>
      </c>
      <c r="Q59" s="19">
        <f t="shared" si="55"/>
        <v>6.1561774866772279</v>
      </c>
      <c r="R59" s="19">
        <f t="shared" si="55"/>
        <v>2.881394288701089</v>
      </c>
      <c r="S59" s="19">
        <f t="shared" si="55"/>
        <v>-2.7516445004477696</v>
      </c>
      <c r="T59" s="19">
        <f t="shared" si="55"/>
        <v>-0.32864998892898623</v>
      </c>
      <c r="U59" s="19">
        <f t="shared" si="55"/>
        <v>-0.62027775383189931</v>
      </c>
      <c r="V59" s="19">
        <f t="shared" si="55"/>
        <v>13.491244916599875</v>
      </c>
      <c r="W59" s="19">
        <f t="shared" si="42"/>
        <v>5.1586534200326994</v>
      </c>
      <c r="X59" s="19">
        <f t="shared" si="42"/>
        <v>4.8040506993131116</v>
      </c>
      <c r="Y59" s="19">
        <f t="shared" si="42"/>
        <v>1.8753342806123063</v>
      </c>
    </row>
    <row r="62" spans="1:25" ht="26.25" customHeight="1" x14ac:dyDescent="0.2">
      <c r="A62" s="132" t="s">
        <v>154</v>
      </c>
      <c r="B62" s="132"/>
      <c r="C62" s="132"/>
    </row>
    <row r="64" spans="1:25" x14ac:dyDescent="0.2">
      <c r="A64" s="5" t="s">
        <v>0</v>
      </c>
      <c r="B64" s="6" t="s">
        <v>1</v>
      </c>
      <c r="C64" s="13" t="s">
        <v>2</v>
      </c>
      <c r="D64" s="1">
        <v>1997</v>
      </c>
      <c r="E64" s="1">
        <f>+D64+1</f>
        <v>1998</v>
      </c>
      <c r="F64" s="1">
        <f>+E64+1</f>
        <v>1999</v>
      </c>
      <c r="G64" s="1">
        <f t="shared" ref="G64" si="56">+F64+1</f>
        <v>2000</v>
      </c>
      <c r="H64" s="1">
        <f t="shared" ref="H64" si="57">+G64+1</f>
        <v>2001</v>
      </c>
      <c r="I64" s="1">
        <f t="shared" ref="I64" si="58">+H64+1</f>
        <v>2002</v>
      </c>
      <c r="J64" s="1">
        <f t="shared" ref="J64" si="59">+I64+1</f>
        <v>2003</v>
      </c>
      <c r="K64" s="1">
        <f t="shared" ref="K64" si="60">+J64+1</f>
        <v>2004</v>
      </c>
      <c r="L64" s="1">
        <f t="shared" ref="L64" si="61">+K64+1</f>
        <v>2005</v>
      </c>
      <c r="M64" s="1">
        <f t="shared" ref="M64" si="62">+L64+1</f>
        <v>2006</v>
      </c>
      <c r="N64" s="1">
        <f t="shared" ref="N64" si="63">+M64+1</f>
        <v>2007</v>
      </c>
      <c r="O64" s="1">
        <f t="shared" ref="O64" si="64">+N64+1</f>
        <v>2008</v>
      </c>
      <c r="P64" s="1">
        <f t="shared" ref="P64" si="65">+O64+1</f>
        <v>2009</v>
      </c>
      <c r="Q64" s="1">
        <f t="shared" ref="Q64" si="66">+P64+1</f>
        <v>2010</v>
      </c>
      <c r="R64" s="1">
        <f t="shared" ref="R64" si="67">+Q64+1</f>
        <v>2011</v>
      </c>
      <c r="S64" s="1">
        <f t="shared" ref="S64" si="68">+R64+1</f>
        <v>2012</v>
      </c>
      <c r="T64" s="1">
        <f t="shared" ref="T64" si="69">+S64+1</f>
        <v>2013</v>
      </c>
      <c r="U64" s="1">
        <f t="shared" ref="U64" si="70">+T64+1</f>
        <v>2014</v>
      </c>
      <c r="V64" s="1">
        <f t="shared" ref="V64" si="71">+U64+1</f>
        <v>2015</v>
      </c>
      <c r="W64" s="1">
        <f t="shared" ref="W64" si="72">+V64+1</f>
        <v>2016</v>
      </c>
      <c r="X64" s="1">
        <f t="shared" ref="X64:Y64" si="73">+W64+1</f>
        <v>2017</v>
      </c>
      <c r="Y64" s="1">
        <f t="shared" si="73"/>
        <v>2018</v>
      </c>
    </row>
    <row r="65" spans="1:25" x14ac:dyDescent="0.2">
      <c r="A65" s="10" t="s">
        <v>126</v>
      </c>
      <c r="B65" s="11"/>
      <c r="C65" s="14" t="s">
        <v>139</v>
      </c>
      <c r="D65" s="17">
        <f t="shared" ref="D65:W77" si="74">IFERROR(D5/D25*100,"")</f>
        <v>110.23243108158853</v>
      </c>
      <c r="E65" s="17">
        <f t="shared" si="74"/>
        <v>117.0218928566086</v>
      </c>
      <c r="F65" s="17">
        <f t="shared" si="74"/>
        <v>106.0203512273365</v>
      </c>
      <c r="G65" s="17">
        <f t="shared" si="74"/>
        <v>73.824253365133458</v>
      </c>
      <c r="H65" s="17">
        <f t="shared" si="74"/>
        <v>82.067326281625625</v>
      </c>
      <c r="I65" s="17">
        <f t="shared" si="74"/>
        <v>75.529572850675251</v>
      </c>
      <c r="J65" s="17">
        <f t="shared" si="74"/>
        <v>75.211653465877475</v>
      </c>
      <c r="K65" s="17">
        <f t="shared" si="74"/>
        <v>68.210546673114592</v>
      </c>
      <c r="L65" s="17">
        <f t="shared" si="74"/>
        <v>77.939498087113648</v>
      </c>
      <c r="M65" s="17">
        <f t="shared" si="74"/>
        <v>76.86727214791371</v>
      </c>
      <c r="N65" s="17">
        <f t="shared" si="74"/>
        <v>74.126294030405688</v>
      </c>
      <c r="O65" s="17">
        <f t="shared" si="74"/>
        <v>80.855858226644941</v>
      </c>
      <c r="P65" s="17">
        <f t="shared" si="74"/>
        <v>84.417363526901269</v>
      </c>
      <c r="Q65" s="17">
        <f t="shared" si="74"/>
        <v>83.627932906120535</v>
      </c>
      <c r="R65" s="17">
        <f t="shared" si="74"/>
        <v>91.051224931206775</v>
      </c>
      <c r="S65" s="17">
        <f t="shared" si="74"/>
        <v>95.524603882882559</v>
      </c>
      <c r="T65" s="17">
        <f t="shared" si="74"/>
        <v>98.227217932351863</v>
      </c>
      <c r="U65" s="17">
        <f t="shared" si="74"/>
        <v>92.868506602808182</v>
      </c>
      <c r="V65" s="17">
        <f t="shared" si="74"/>
        <v>100</v>
      </c>
      <c r="W65" s="17">
        <f t="shared" si="74"/>
        <v>103.84242002948334</v>
      </c>
      <c r="X65" s="17">
        <f>IFERROR(X5/X25*100,"")</f>
        <v>110.34958503120787</v>
      </c>
      <c r="Y65" s="17">
        <f>IFERROR(Y5/Y25*100,"")</f>
        <v>107.00070688313235</v>
      </c>
    </row>
    <row r="66" spans="1:25" x14ac:dyDescent="0.2">
      <c r="A66" s="10" t="s">
        <v>127</v>
      </c>
      <c r="B66" s="11"/>
      <c r="C66" s="14" t="s">
        <v>140</v>
      </c>
      <c r="D66" s="17">
        <f t="shared" si="74"/>
        <v>101.9205249569376</v>
      </c>
      <c r="E66" s="17">
        <f t="shared" si="74"/>
        <v>128.05297702227324</v>
      </c>
      <c r="F66" s="17">
        <f t="shared" si="74"/>
        <v>162.78100545307197</v>
      </c>
      <c r="G66" s="17">
        <f t="shared" si="74"/>
        <v>88.196057096553645</v>
      </c>
      <c r="H66" s="17">
        <f t="shared" si="74"/>
        <v>80.612237625063258</v>
      </c>
      <c r="I66" s="17">
        <f t="shared" si="74"/>
        <v>84.845548404737869</v>
      </c>
      <c r="J66" s="17">
        <f t="shared" si="74"/>
        <v>83.645891445329951</v>
      </c>
      <c r="K66" s="17">
        <f t="shared" si="74"/>
        <v>73.873557115331096</v>
      </c>
      <c r="L66" s="17">
        <f t="shared" si="74"/>
        <v>74.188083061276274</v>
      </c>
      <c r="M66" s="17">
        <f t="shared" si="74"/>
        <v>76.258381132707029</v>
      </c>
      <c r="N66" s="17">
        <f t="shared" si="74"/>
        <v>80.949961662313214</v>
      </c>
      <c r="O66" s="17">
        <f t="shared" si="74"/>
        <v>99.213444423991874</v>
      </c>
      <c r="P66" s="17">
        <f t="shared" si="74"/>
        <v>84.04420716651164</v>
      </c>
      <c r="Q66" s="17">
        <f t="shared" si="74"/>
        <v>87.89668443545213</v>
      </c>
      <c r="R66" s="17">
        <f t="shared" si="74"/>
        <v>89.049329307415817</v>
      </c>
      <c r="S66" s="17">
        <f t="shared" si="74"/>
        <v>89.090754103465741</v>
      </c>
      <c r="T66" s="17">
        <f t="shared" si="74"/>
        <v>91.208544794444904</v>
      </c>
      <c r="U66" s="17">
        <f t="shared" si="74"/>
        <v>101.24203314902569</v>
      </c>
      <c r="V66" s="17">
        <f t="shared" si="74"/>
        <v>100</v>
      </c>
      <c r="W66" s="17">
        <f t="shared" si="74"/>
        <v>102.25210361326513</v>
      </c>
      <c r="X66" s="17">
        <f t="shared" ref="X66:Y79" si="75">IFERROR(X6/X26*100,"")</f>
        <v>105.89844146399689</v>
      </c>
      <c r="Y66" s="17">
        <f t="shared" si="75"/>
        <v>100.07751816847235</v>
      </c>
    </row>
    <row r="67" spans="1:25" x14ac:dyDescent="0.2">
      <c r="A67" s="10" t="s">
        <v>128</v>
      </c>
      <c r="B67" s="11"/>
      <c r="C67" s="14" t="s">
        <v>141</v>
      </c>
      <c r="D67" s="17">
        <f t="shared" si="74"/>
        <v>114.64602350038913</v>
      </c>
      <c r="E67" s="17">
        <f t="shared" si="74"/>
        <v>141.03710427655093</v>
      </c>
      <c r="F67" s="17">
        <f t="shared" si="74"/>
        <v>110.38031395857453</v>
      </c>
      <c r="G67" s="17">
        <f t="shared" si="74"/>
        <v>84.970351976724956</v>
      </c>
      <c r="H67" s="17">
        <f t="shared" si="74"/>
        <v>89.728328654708321</v>
      </c>
      <c r="I67" s="17">
        <f t="shared" si="74"/>
        <v>93.974358152767905</v>
      </c>
      <c r="J67" s="17">
        <f t="shared" si="74"/>
        <v>86.842530730554103</v>
      </c>
      <c r="K67" s="17">
        <f t="shared" si="74"/>
        <v>87.772835870153969</v>
      </c>
      <c r="L67" s="17">
        <f t="shared" si="74"/>
        <v>87.052174614896515</v>
      </c>
      <c r="M67" s="17">
        <f t="shared" si="74"/>
        <v>95.123982259248891</v>
      </c>
      <c r="N67" s="17">
        <f t="shared" si="74"/>
        <v>98.971766692406419</v>
      </c>
      <c r="O67" s="17">
        <f t="shared" si="74"/>
        <v>92.176779982845645</v>
      </c>
      <c r="P67" s="17">
        <f t="shared" si="74"/>
        <v>89.925560146196261</v>
      </c>
      <c r="Q67" s="17">
        <f t="shared" si="74"/>
        <v>96.317171196399272</v>
      </c>
      <c r="R67" s="17">
        <f t="shared" si="74"/>
        <v>100.52004728896084</v>
      </c>
      <c r="S67" s="17">
        <f t="shared" si="74"/>
        <v>99.848855019129374</v>
      </c>
      <c r="T67" s="17">
        <f t="shared" si="74"/>
        <v>101.23957376111514</v>
      </c>
      <c r="U67" s="17">
        <f t="shared" si="74"/>
        <v>101.50364505429468</v>
      </c>
      <c r="V67" s="17">
        <f t="shared" si="74"/>
        <v>100</v>
      </c>
      <c r="W67" s="17">
        <f t="shared" si="74"/>
        <v>100.37296037296038</v>
      </c>
      <c r="X67" s="17">
        <f t="shared" si="75"/>
        <v>105.61331573379766</v>
      </c>
      <c r="Y67" s="17">
        <f t="shared" si="75"/>
        <v>102.71203424695194</v>
      </c>
    </row>
    <row r="68" spans="1:25" x14ac:dyDescent="0.2">
      <c r="A68" s="10" t="s">
        <v>129</v>
      </c>
      <c r="B68" s="11"/>
      <c r="C68" s="14" t="s">
        <v>142</v>
      </c>
      <c r="D68" s="17">
        <f t="shared" si="74"/>
        <v>45.715731912870481</v>
      </c>
      <c r="E68" s="17">
        <f t="shared" si="74"/>
        <v>46.635981738423496</v>
      </c>
      <c r="F68" s="17">
        <f t="shared" si="74"/>
        <v>38.899929888457471</v>
      </c>
      <c r="G68" s="17">
        <f t="shared" si="74"/>
        <v>47.387110462390972</v>
      </c>
      <c r="H68" s="17">
        <f t="shared" si="74"/>
        <v>42.544337889167053</v>
      </c>
      <c r="I68" s="17">
        <f t="shared" si="74"/>
        <v>47.200824574122315</v>
      </c>
      <c r="J68" s="17">
        <f t="shared" si="74"/>
        <v>46.290658922761921</v>
      </c>
      <c r="K68" s="17">
        <f t="shared" si="74"/>
        <v>43.725465218407706</v>
      </c>
      <c r="L68" s="17">
        <f t="shared" si="74"/>
        <v>52.05847879191824</v>
      </c>
      <c r="M68" s="17">
        <f t="shared" si="74"/>
        <v>56.033303102857722</v>
      </c>
      <c r="N68" s="17">
        <f t="shared" si="74"/>
        <v>56.717657611512472</v>
      </c>
      <c r="O68" s="17">
        <f t="shared" si="74"/>
        <v>72.73840561987906</v>
      </c>
      <c r="P68" s="17">
        <f t="shared" si="74"/>
        <v>72.169871185631081</v>
      </c>
      <c r="Q68" s="17">
        <f t="shared" si="74"/>
        <v>84.359957405385984</v>
      </c>
      <c r="R68" s="17">
        <f t="shared" si="74"/>
        <v>85.83274474467089</v>
      </c>
      <c r="S68" s="17">
        <f t="shared" si="74"/>
        <v>88.416574551684448</v>
      </c>
      <c r="T68" s="17">
        <f t="shared" si="74"/>
        <v>86.90494838602946</v>
      </c>
      <c r="U68" s="17">
        <f t="shared" si="74"/>
        <v>112.76930839036446</v>
      </c>
      <c r="V68" s="17">
        <f t="shared" si="74"/>
        <v>100</v>
      </c>
      <c r="W68" s="17">
        <f t="shared" si="74"/>
        <v>96.170444311017718</v>
      </c>
      <c r="X68" s="17">
        <f t="shared" si="75"/>
        <v>100.37593423983854</v>
      </c>
      <c r="Y68" s="17">
        <f t="shared" si="75"/>
        <v>100.42792113271723</v>
      </c>
    </row>
    <row r="69" spans="1:25" x14ac:dyDescent="0.2">
      <c r="A69" s="10" t="s">
        <v>130</v>
      </c>
      <c r="B69" s="11"/>
      <c r="C69" s="14" t="s">
        <v>143</v>
      </c>
      <c r="D69" s="17">
        <f t="shared" si="74"/>
        <v>199.18025078887027</v>
      </c>
      <c r="E69" s="17">
        <f t="shared" si="74"/>
        <v>168.57266469480109</v>
      </c>
      <c r="F69" s="17">
        <f t="shared" si="74"/>
        <v>206.37106334196099</v>
      </c>
      <c r="G69" s="17">
        <f t="shared" si="74"/>
        <v>89.953828820319757</v>
      </c>
      <c r="H69" s="17">
        <f t="shared" si="74"/>
        <v>87.339192532044009</v>
      </c>
      <c r="I69" s="17">
        <f t="shared" si="74"/>
        <v>90.657115804986887</v>
      </c>
      <c r="J69" s="17">
        <f t="shared" si="74"/>
        <v>82.492735850864534</v>
      </c>
      <c r="K69" s="17">
        <f t="shared" si="74"/>
        <v>79.390658688198684</v>
      </c>
      <c r="L69" s="17">
        <f t="shared" si="74"/>
        <v>83.980232833619155</v>
      </c>
      <c r="M69" s="17">
        <f t="shared" si="74"/>
        <v>88.214010310612593</v>
      </c>
      <c r="N69" s="17">
        <f t="shared" si="74"/>
        <v>81.492699789365986</v>
      </c>
      <c r="O69" s="17">
        <f t="shared" si="74"/>
        <v>87.596203751960431</v>
      </c>
      <c r="P69" s="17">
        <f t="shared" si="74"/>
        <v>83.694696599534964</v>
      </c>
      <c r="Q69" s="17">
        <f t="shared" si="74"/>
        <v>87.04264239265585</v>
      </c>
      <c r="R69" s="17">
        <f t="shared" si="74"/>
        <v>92.035308358379424</v>
      </c>
      <c r="S69" s="17">
        <f t="shared" si="74"/>
        <v>92.747044254198457</v>
      </c>
      <c r="T69" s="17">
        <f t="shared" si="74"/>
        <v>92.578164142383002</v>
      </c>
      <c r="U69" s="17">
        <f t="shared" si="74"/>
        <v>96.050349968321285</v>
      </c>
      <c r="V69" s="17">
        <f t="shared" si="74"/>
        <v>100</v>
      </c>
      <c r="W69" s="17">
        <f t="shared" si="74"/>
        <v>99.462390725071288</v>
      </c>
      <c r="X69" s="17">
        <f t="shared" si="75"/>
        <v>123.74026500240922</v>
      </c>
      <c r="Y69" s="17">
        <f t="shared" si="75"/>
        <v>124.42680045988044</v>
      </c>
    </row>
    <row r="70" spans="1:25" x14ac:dyDescent="0.2">
      <c r="A70" s="10" t="s">
        <v>131</v>
      </c>
      <c r="B70" s="11"/>
      <c r="C70" s="14" t="s">
        <v>144</v>
      </c>
      <c r="D70" s="17">
        <f t="shared" si="74"/>
        <v>77.731898954348281</v>
      </c>
      <c r="E70" s="17">
        <f t="shared" si="74"/>
        <v>64.664346722842652</v>
      </c>
      <c r="F70" s="17">
        <f t="shared" si="74"/>
        <v>63.784747805914996</v>
      </c>
      <c r="G70" s="17">
        <f t="shared" si="74"/>
        <v>56.926959572195592</v>
      </c>
      <c r="H70" s="17">
        <f t="shared" si="74"/>
        <v>73.690127015536717</v>
      </c>
      <c r="I70" s="17">
        <f t="shared" si="74"/>
        <v>63.307879629186381</v>
      </c>
      <c r="J70" s="17">
        <f t="shared" si="74"/>
        <v>82.552201143609921</v>
      </c>
      <c r="K70" s="17">
        <f t="shared" si="74"/>
        <v>67.321820738219699</v>
      </c>
      <c r="L70" s="17">
        <f t="shared" si="74"/>
        <v>62.966295773000503</v>
      </c>
      <c r="M70" s="17">
        <f t="shared" si="74"/>
        <v>61.177876552880292</v>
      </c>
      <c r="N70" s="17">
        <f t="shared" si="74"/>
        <v>76.307288615001482</v>
      </c>
      <c r="O70" s="17">
        <f t="shared" si="74"/>
        <v>86.38694096682913</v>
      </c>
      <c r="P70" s="17">
        <f t="shared" si="74"/>
        <v>86.74345889748686</v>
      </c>
      <c r="Q70" s="17">
        <f t="shared" si="74"/>
        <v>84.060103478740302</v>
      </c>
      <c r="R70" s="17">
        <f t="shared" si="74"/>
        <v>98.487103718883489</v>
      </c>
      <c r="S70" s="17">
        <f t="shared" si="74"/>
        <v>93.460812329362298</v>
      </c>
      <c r="T70" s="17">
        <f t="shared" si="74"/>
        <v>96.974497028641409</v>
      </c>
      <c r="U70" s="17">
        <f t="shared" si="74"/>
        <v>100.32885801827274</v>
      </c>
      <c r="V70" s="17">
        <f t="shared" si="74"/>
        <v>100</v>
      </c>
      <c r="W70" s="17">
        <f t="shared" si="74"/>
        <v>94.361923015492735</v>
      </c>
      <c r="X70" s="17">
        <f t="shared" si="75"/>
        <v>97.476247820898536</v>
      </c>
      <c r="Y70" s="17">
        <f t="shared" si="75"/>
        <v>97.167504426489131</v>
      </c>
    </row>
    <row r="71" spans="1:25" x14ac:dyDescent="0.2">
      <c r="A71" s="10" t="s">
        <v>132</v>
      </c>
      <c r="B71" s="11"/>
      <c r="C71" s="14" t="s">
        <v>145</v>
      </c>
      <c r="D71" s="17">
        <f t="shared" si="74"/>
        <v>134.28592199480863</v>
      </c>
      <c r="E71" s="17">
        <f t="shared" si="74"/>
        <v>156.80245697821579</v>
      </c>
      <c r="F71" s="17">
        <f t="shared" si="74"/>
        <v>149.02829044424303</v>
      </c>
      <c r="G71" s="17">
        <f t="shared" si="74"/>
        <v>172.68154665062377</v>
      </c>
      <c r="H71" s="17">
        <f t="shared" si="74"/>
        <v>182.08169098171587</v>
      </c>
      <c r="I71" s="17">
        <f t="shared" si="74"/>
        <v>213.93940295095325</v>
      </c>
      <c r="J71" s="17">
        <f t="shared" si="74"/>
        <v>243.58674240570326</v>
      </c>
      <c r="K71" s="17">
        <f t="shared" si="74"/>
        <v>202.40443060329702</v>
      </c>
      <c r="L71" s="17">
        <f t="shared" si="74"/>
        <v>218.31053976919446</v>
      </c>
      <c r="M71" s="17">
        <f t="shared" si="74"/>
        <v>199.73214491138742</v>
      </c>
      <c r="N71" s="17">
        <f t="shared" si="74"/>
        <v>181.25153290539603</v>
      </c>
      <c r="O71" s="17">
        <f t="shared" si="74"/>
        <v>187.15387797493236</v>
      </c>
      <c r="P71" s="17">
        <f t="shared" si="74"/>
        <v>155.68592493044696</v>
      </c>
      <c r="Q71" s="17">
        <f t="shared" si="74"/>
        <v>120.80146784498893</v>
      </c>
      <c r="R71" s="17">
        <f t="shared" si="74"/>
        <v>149.04266747209789</v>
      </c>
      <c r="S71" s="17">
        <f t="shared" si="74"/>
        <v>155.90784350275996</v>
      </c>
      <c r="T71" s="17">
        <f t="shared" si="74"/>
        <v>145.48464289780944</v>
      </c>
      <c r="U71" s="17">
        <f t="shared" si="74"/>
        <v>125.11521054351607</v>
      </c>
      <c r="V71" s="17">
        <f t="shared" si="74"/>
        <v>100</v>
      </c>
      <c r="W71" s="17">
        <f t="shared" si="74"/>
        <v>102.17762212643677</v>
      </c>
      <c r="X71" s="17">
        <f t="shared" si="75"/>
        <v>102.88963067704253</v>
      </c>
      <c r="Y71" s="17">
        <f t="shared" si="75"/>
        <v>107.28850149452174</v>
      </c>
    </row>
    <row r="72" spans="1:25" x14ac:dyDescent="0.2">
      <c r="A72" s="10" t="s">
        <v>133</v>
      </c>
      <c r="B72" s="11"/>
      <c r="C72" s="14" t="s">
        <v>94</v>
      </c>
      <c r="D72" s="17">
        <f t="shared" si="74"/>
        <v>56.568405000809094</v>
      </c>
      <c r="E72" s="17">
        <f t="shared" si="74"/>
        <v>63.882285444216059</v>
      </c>
      <c r="F72" s="17">
        <f t="shared" si="74"/>
        <v>62.305436807185032</v>
      </c>
      <c r="G72" s="17">
        <f t="shared" si="74"/>
        <v>64.25693292962788</v>
      </c>
      <c r="H72" s="17">
        <f t="shared" si="74"/>
        <v>68.23325277454407</v>
      </c>
      <c r="I72" s="17">
        <f t="shared" si="74"/>
        <v>70.26655985491702</v>
      </c>
      <c r="J72" s="17">
        <f t="shared" si="74"/>
        <v>71.066339043862541</v>
      </c>
      <c r="K72" s="17">
        <f t="shared" si="74"/>
        <v>66.627449492432618</v>
      </c>
      <c r="L72" s="17">
        <f t="shared" si="74"/>
        <v>76.463195631587482</v>
      </c>
      <c r="M72" s="17">
        <f t="shared" si="74"/>
        <v>75.511953994579102</v>
      </c>
      <c r="N72" s="17">
        <f t="shared" si="74"/>
        <v>77.820743297725855</v>
      </c>
      <c r="O72" s="17">
        <f t="shared" si="74"/>
        <v>84.739075344326082</v>
      </c>
      <c r="P72" s="17">
        <f t="shared" si="74"/>
        <v>87.755424529055801</v>
      </c>
      <c r="Q72" s="17">
        <f t="shared" si="74"/>
        <v>88.202142411113243</v>
      </c>
      <c r="R72" s="17">
        <f t="shared" si="74"/>
        <v>94.976486211327028</v>
      </c>
      <c r="S72" s="17">
        <f t="shared" si="74"/>
        <v>96.338430828277438</v>
      </c>
      <c r="T72" s="17">
        <f t="shared" si="74"/>
        <v>96.695164934697601</v>
      </c>
      <c r="U72" s="17">
        <f t="shared" si="74"/>
        <v>93.139286402632678</v>
      </c>
      <c r="V72" s="17">
        <f t="shared" si="74"/>
        <v>100</v>
      </c>
      <c r="W72" s="17">
        <f t="shared" si="74"/>
        <v>98.088930283900794</v>
      </c>
      <c r="X72" s="17">
        <f t="shared" si="75"/>
        <v>95.69307525973484</v>
      </c>
      <c r="Y72" s="17">
        <f t="shared" si="75"/>
        <v>95.865624756822271</v>
      </c>
    </row>
    <row r="73" spans="1:25" x14ac:dyDescent="0.2">
      <c r="A73" s="10" t="s">
        <v>134</v>
      </c>
      <c r="B73" s="11"/>
      <c r="C73" s="14" t="s">
        <v>146</v>
      </c>
      <c r="D73" s="17">
        <f t="shared" si="74"/>
        <v>54.508765124011347</v>
      </c>
      <c r="E73" s="17">
        <f t="shared" si="74"/>
        <v>61.774342149271277</v>
      </c>
      <c r="F73" s="17">
        <f t="shared" si="74"/>
        <v>60.511992107894343</v>
      </c>
      <c r="G73" s="17">
        <f t="shared" si="74"/>
        <v>62.027341651207578</v>
      </c>
      <c r="H73" s="17">
        <f t="shared" si="74"/>
        <v>66.029904733598983</v>
      </c>
      <c r="I73" s="17">
        <f t="shared" si="74"/>
        <v>67.915458249083088</v>
      </c>
      <c r="J73" s="17">
        <f t="shared" si="74"/>
        <v>67.600358251728338</v>
      </c>
      <c r="K73" s="17">
        <f t="shared" si="74"/>
        <v>64.813404045684138</v>
      </c>
      <c r="L73" s="17">
        <f t="shared" si="74"/>
        <v>71.824274154563781</v>
      </c>
      <c r="M73" s="17">
        <f t="shared" si="74"/>
        <v>70.690129591934152</v>
      </c>
      <c r="N73" s="17">
        <f t="shared" si="74"/>
        <v>73.217729797715634</v>
      </c>
      <c r="O73" s="17">
        <f t="shared" si="74"/>
        <v>80.939906764380353</v>
      </c>
      <c r="P73" s="17">
        <f t="shared" si="74"/>
        <v>81.197627350210439</v>
      </c>
      <c r="Q73" s="17">
        <f t="shared" si="74"/>
        <v>82.830779816449748</v>
      </c>
      <c r="R73" s="17">
        <f t="shared" si="74"/>
        <v>90.35821597758094</v>
      </c>
      <c r="S73" s="17">
        <f t="shared" si="74"/>
        <v>93.205341702398769</v>
      </c>
      <c r="T73" s="17">
        <f t="shared" si="74"/>
        <v>93.157352279398665</v>
      </c>
      <c r="U73" s="17">
        <f t="shared" si="74"/>
        <v>90.726877164299879</v>
      </c>
      <c r="V73" s="17">
        <f t="shared" si="74"/>
        <v>100</v>
      </c>
      <c r="W73" s="17">
        <f t="shared" si="74"/>
        <v>101.0600706713781</v>
      </c>
      <c r="X73" s="17">
        <f t="shared" si="75"/>
        <v>101.83546763305105</v>
      </c>
      <c r="Y73" s="17">
        <f t="shared" si="75"/>
        <v>102.84947655685099</v>
      </c>
    </row>
    <row r="74" spans="1:25" x14ac:dyDescent="0.2">
      <c r="A74" s="10" t="s">
        <v>135</v>
      </c>
      <c r="B74" s="11"/>
      <c r="C74" s="14" t="s">
        <v>106</v>
      </c>
      <c r="D74" s="17">
        <f t="shared" si="74"/>
        <v>143.44057430372402</v>
      </c>
      <c r="E74" s="17">
        <f t="shared" si="74"/>
        <v>104.55003152718432</v>
      </c>
      <c r="F74" s="17">
        <f t="shared" si="74"/>
        <v>102.65102630737071</v>
      </c>
      <c r="G74" s="17">
        <f t="shared" si="74"/>
        <v>81.800562673511763</v>
      </c>
      <c r="H74" s="17">
        <f t="shared" si="74"/>
        <v>93.272914665636833</v>
      </c>
      <c r="I74" s="17">
        <f t="shared" si="74"/>
        <v>61.230507606957509</v>
      </c>
      <c r="J74" s="17">
        <f t="shared" si="74"/>
        <v>63.248750538533692</v>
      </c>
      <c r="K74" s="17">
        <f t="shared" si="74"/>
        <v>53.18488837363369</v>
      </c>
      <c r="L74" s="17">
        <f t="shared" si="74"/>
        <v>49.340673313835126</v>
      </c>
      <c r="M74" s="17">
        <f t="shared" si="74"/>
        <v>55.210780652191652</v>
      </c>
      <c r="N74" s="17">
        <f t="shared" si="74"/>
        <v>59.467227878018534</v>
      </c>
      <c r="O74" s="17">
        <f t="shared" si="74"/>
        <v>76.671030835511786</v>
      </c>
      <c r="P74" s="17">
        <f t="shared" si="74"/>
        <v>72.902447667814712</v>
      </c>
      <c r="Q74" s="17">
        <f t="shared" si="74"/>
        <v>70.964601370384557</v>
      </c>
      <c r="R74" s="17">
        <f t="shared" si="74"/>
        <v>76.080246895033639</v>
      </c>
      <c r="S74" s="17">
        <f t="shared" si="74"/>
        <v>76.71763748822741</v>
      </c>
      <c r="T74" s="17">
        <f t="shared" si="74"/>
        <v>92.52549624780363</v>
      </c>
      <c r="U74" s="17">
        <f t="shared" si="74"/>
        <v>85.786572395075325</v>
      </c>
      <c r="V74" s="17">
        <f t="shared" si="74"/>
        <v>100</v>
      </c>
      <c r="W74" s="17">
        <f t="shared" si="74"/>
        <v>100.29188558085229</v>
      </c>
      <c r="X74" s="17">
        <f t="shared" si="75"/>
        <v>100.29188558085229</v>
      </c>
      <c r="Y74" s="17">
        <f t="shared" si="75"/>
        <v>93.199478795406989</v>
      </c>
    </row>
    <row r="75" spans="1:25" x14ac:dyDescent="0.2">
      <c r="A75" s="10" t="s">
        <v>136</v>
      </c>
      <c r="B75" s="11"/>
      <c r="C75" s="14" t="s">
        <v>147</v>
      </c>
      <c r="D75" s="17">
        <f t="shared" si="74"/>
        <v>44.530223969767043</v>
      </c>
      <c r="E75" s="17">
        <f t="shared" si="74"/>
        <v>85.560678851219535</v>
      </c>
      <c r="F75" s="17">
        <f t="shared" si="74"/>
        <v>70.01567358792559</v>
      </c>
      <c r="G75" s="17">
        <f t="shared" si="74"/>
        <v>50.750142188805889</v>
      </c>
      <c r="H75" s="17">
        <f t="shared" si="74"/>
        <v>77.376279775897331</v>
      </c>
      <c r="I75" s="17">
        <f t="shared" si="74"/>
        <v>58.673607845542172</v>
      </c>
      <c r="J75" s="17">
        <f t="shared" si="74"/>
        <v>63.259176263218379</v>
      </c>
      <c r="K75" s="17">
        <f t="shared" si="74"/>
        <v>90.389514314004941</v>
      </c>
      <c r="L75" s="17">
        <f t="shared" si="74"/>
        <v>109.05771876121035</v>
      </c>
      <c r="M75" s="17">
        <f t="shared" si="74"/>
        <v>35.695430438774366</v>
      </c>
      <c r="N75" s="17">
        <f t="shared" si="74"/>
        <v>73.193266769610858</v>
      </c>
      <c r="O75" s="17">
        <f t="shared" si="74"/>
        <v>70.877457104249615</v>
      </c>
      <c r="P75" s="17">
        <f t="shared" si="74"/>
        <v>257.68617297001259</v>
      </c>
      <c r="Q75" s="17">
        <f t="shared" si="74"/>
        <v>204.98603470764226</v>
      </c>
      <c r="R75" s="17">
        <f t="shared" si="74"/>
        <v>123.00527581144669</v>
      </c>
      <c r="S75" s="17">
        <f t="shared" si="74"/>
        <v>243.69237544744232</v>
      </c>
      <c r="T75" s="17">
        <f t="shared" si="74"/>
        <v>97.19243971061826</v>
      </c>
      <c r="U75" s="17">
        <f t="shared" si="74"/>
        <v>98.887081452820595</v>
      </c>
      <c r="V75" s="17">
        <f t="shared" si="74"/>
        <v>100</v>
      </c>
      <c r="W75" s="17">
        <f t="shared" si="74"/>
        <v>100.91275941583397</v>
      </c>
      <c r="X75" s="17">
        <f t="shared" si="75"/>
        <v>99.678714447686588</v>
      </c>
      <c r="Y75" s="17">
        <f t="shared" si="75"/>
        <v>101.0770659208807</v>
      </c>
    </row>
    <row r="76" spans="1:25" x14ac:dyDescent="0.2">
      <c r="A76" s="10" t="s">
        <v>137</v>
      </c>
      <c r="B76" s="11"/>
      <c r="C76" s="14" t="s">
        <v>148</v>
      </c>
      <c r="D76" s="17">
        <f t="shared" si="74"/>
        <v>716.68460922346173</v>
      </c>
      <c r="E76" s="17">
        <f t="shared" si="74"/>
        <v>848.93986762711438</v>
      </c>
      <c r="F76" s="17">
        <f t="shared" si="74"/>
        <v>853.36884933112037</v>
      </c>
      <c r="G76" s="17">
        <f t="shared" si="74"/>
        <v>905.58099264124564</v>
      </c>
      <c r="H76" s="17">
        <f t="shared" si="74"/>
        <v>868.16547243793116</v>
      </c>
      <c r="I76" s="17">
        <f t="shared" si="74"/>
        <v>733.5436897497143</v>
      </c>
      <c r="J76" s="17">
        <f t="shared" si="74"/>
        <v>537.8538862756177</v>
      </c>
      <c r="K76" s="17">
        <f t="shared" si="74"/>
        <v>262.20447652965839</v>
      </c>
      <c r="L76" s="17">
        <f t="shared" si="74"/>
        <v>267.59480059884464</v>
      </c>
      <c r="M76" s="17">
        <f t="shared" si="74"/>
        <v>192.93965674175939</v>
      </c>
      <c r="N76" s="17">
        <f t="shared" si="74"/>
        <v>230.09232072869531</v>
      </c>
      <c r="O76" s="17">
        <f t="shared" si="74"/>
        <v>137.89964969931762</v>
      </c>
      <c r="P76" s="17">
        <f t="shared" si="74"/>
        <v>197.68865204575775</v>
      </c>
      <c r="Q76" s="17">
        <f t="shared" si="74"/>
        <v>153.41721831058973</v>
      </c>
      <c r="R76" s="17">
        <f t="shared" si="74"/>
        <v>161.97455474965557</v>
      </c>
      <c r="S76" s="17">
        <f t="shared" si="74"/>
        <v>314.63195474660728</v>
      </c>
      <c r="T76" s="17">
        <f t="shared" si="74"/>
        <v>191.55947520587233</v>
      </c>
      <c r="U76" s="17">
        <f t="shared" si="74"/>
        <v>161.88702580794688</v>
      </c>
      <c r="V76" s="17">
        <f t="shared" si="74"/>
        <v>100</v>
      </c>
      <c r="W76" s="17">
        <f t="shared" si="74"/>
        <v>100.23273855702095</v>
      </c>
      <c r="X76" s="17">
        <f t="shared" si="75"/>
        <v>103.39204438771131</v>
      </c>
      <c r="Y76" s="17">
        <f t="shared" si="75"/>
        <v>104.97838441893069</v>
      </c>
    </row>
    <row r="77" spans="1:25" x14ac:dyDescent="0.2">
      <c r="A77" s="10" t="s">
        <v>138</v>
      </c>
      <c r="B77" s="11"/>
      <c r="C77" s="14" t="s">
        <v>149</v>
      </c>
      <c r="D77" s="17">
        <f t="shared" si="74"/>
        <v>53.715764394660283</v>
      </c>
      <c r="E77" s="17">
        <f t="shared" si="74"/>
        <v>61.146878655656714</v>
      </c>
      <c r="F77" s="17">
        <f t="shared" si="74"/>
        <v>58.480663947549495</v>
      </c>
      <c r="G77" s="17">
        <f t="shared" si="74"/>
        <v>60.763908312908079</v>
      </c>
      <c r="H77" s="17">
        <f t="shared" si="74"/>
        <v>64.999955473122498</v>
      </c>
      <c r="I77" s="17">
        <f t="shared" si="74"/>
        <v>66.429788910529169</v>
      </c>
      <c r="J77" s="17">
        <f t="shared" si="74"/>
        <v>65.520374797600994</v>
      </c>
      <c r="K77" s="17">
        <f t="shared" si="74"/>
        <v>61.235579913811499</v>
      </c>
      <c r="L77" s="17">
        <f t="shared" si="74"/>
        <v>69.503898171143177</v>
      </c>
      <c r="M77" s="17">
        <f t="shared" si="74"/>
        <v>71.277515428563149</v>
      </c>
      <c r="N77" s="17">
        <f t="shared" si="74"/>
        <v>74.880378189698533</v>
      </c>
      <c r="O77" s="17">
        <f t="shared" si="74"/>
        <v>80.035199640509475</v>
      </c>
      <c r="P77" s="17">
        <f t="shared" si="74"/>
        <v>83.145297867844803</v>
      </c>
      <c r="Q77" s="17">
        <f t="shared" si="74"/>
        <v>85.364732288741507</v>
      </c>
      <c r="R77" s="17">
        <f t="shared" si="74"/>
        <v>88.561821529646977</v>
      </c>
      <c r="S77" s="17">
        <f t="shared" ref="D77:W79" si="76">IFERROR(S17/S37*100,"")</f>
        <v>93.279952310641434</v>
      </c>
      <c r="T77" s="17">
        <f t="shared" si="76"/>
        <v>94.89142847010524</v>
      </c>
      <c r="U77" s="17">
        <f t="shared" si="76"/>
        <v>93.363201478928772</v>
      </c>
      <c r="V77" s="17">
        <f t="shared" si="76"/>
        <v>100</v>
      </c>
      <c r="W77" s="17">
        <f t="shared" si="76"/>
        <v>101.07588417076801</v>
      </c>
      <c r="X77" s="17">
        <f t="shared" si="75"/>
        <v>102.04350332517504</v>
      </c>
      <c r="Y77" s="17">
        <f t="shared" si="75"/>
        <v>103.45535044212623</v>
      </c>
    </row>
    <row r="78" spans="1:25" x14ac:dyDescent="0.2">
      <c r="A78" s="10"/>
      <c r="B78" s="11"/>
      <c r="C78" s="14"/>
      <c r="D78" s="17" t="str">
        <f t="shared" si="76"/>
        <v/>
      </c>
      <c r="E78" s="17" t="str">
        <f t="shared" si="76"/>
        <v/>
      </c>
      <c r="F78" s="17" t="str">
        <f t="shared" si="76"/>
        <v/>
      </c>
      <c r="G78" s="17" t="str">
        <f t="shared" si="76"/>
        <v/>
      </c>
      <c r="H78" s="17" t="str">
        <f t="shared" si="76"/>
        <v/>
      </c>
      <c r="I78" s="17" t="str">
        <f t="shared" si="76"/>
        <v/>
      </c>
      <c r="J78" s="17" t="str">
        <f t="shared" si="76"/>
        <v/>
      </c>
      <c r="K78" s="17" t="str">
        <f t="shared" si="76"/>
        <v/>
      </c>
      <c r="L78" s="17" t="str">
        <f t="shared" si="76"/>
        <v/>
      </c>
      <c r="M78" s="17" t="str">
        <f t="shared" si="76"/>
        <v/>
      </c>
      <c r="N78" s="17" t="str">
        <f t="shared" si="76"/>
        <v/>
      </c>
      <c r="O78" s="17" t="str">
        <f t="shared" si="76"/>
        <v/>
      </c>
      <c r="P78" s="17" t="str">
        <f t="shared" si="76"/>
        <v/>
      </c>
      <c r="Q78" s="17" t="str">
        <f t="shared" si="76"/>
        <v/>
      </c>
      <c r="R78" s="17" t="str">
        <f t="shared" si="76"/>
        <v/>
      </c>
      <c r="S78" s="17" t="str">
        <f t="shared" si="76"/>
        <v/>
      </c>
      <c r="T78" s="17" t="str">
        <f t="shared" si="76"/>
        <v/>
      </c>
      <c r="U78" s="17" t="str">
        <f t="shared" si="76"/>
        <v/>
      </c>
      <c r="V78" s="17" t="str">
        <f t="shared" si="76"/>
        <v/>
      </c>
      <c r="W78" s="17" t="str">
        <f t="shared" si="76"/>
        <v/>
      </c>
      <c r="X78" s="17" t="str">
        <f t="shared" si="75"/>
        <v/>
      </c>
      <c r="Y78" s="17" t="str">
        <f t="shared" si="75"/>
        <v/>
      </c>
    </row>
    <row r="79" spans="1:25" x14ac:dyDescent="0.2">
      <c r="A79" s="12" t="s">
        <v>150</v>
      </c>
      <c r="B79" s="12"/>
      <c r="C79" s="9" t="s">
        <v>112</v>
      </c>
      <c r="D79" s="19">
        <f t="shared" si="76"/>
        <v>99.05761089786975</v>
      </c>
      <c r="E79" s="19">
        <f t="shared" si="76"/>
        <v>106.79393078480631</v>
      </c>
      <c r="F79" s="19">
        <f t="shared" si="76"/>
        <v>98.548282004296112</v>
      </c>
      <c r="G79" s="19">
        <f t="shared" si="76"/>
        <v>74.461842495828506</v>
      </c>
      <c r="H79" s="19">
        <f t="shared" si="76"/>
        <v>77.599822574740273</v>
      </c>
      <c r="I79" s="19">
        <f t="shared" si="76"/>
        <v>75.288163880214725</v>
      </c>
      <c r="J79" s="19">
        <f t="shared" si="76"/>
        <v>75.457273203345494</v>
      </c>
      <c r="K79" s="19">
        <f t="shared" si="76"/>
        <v>67.098628411175412</v>
      </c>
      <c r="L79" s="19">
        <f t="shared" si="76"/>
        <v>77.286735016396747</v>
      </c>
      <c r="M79" s="19">
        <f t="shared" si="76"/>
        <v>75.055156996769455</v>
      </c>
      <c r="N79" s="19">
        <f t="shared" si="76"/>
        <v>75.66324198543613</v>
      </c>
      <c r="O79" s="19">
        <f t="shared" si="76"/>
        <v>83.897272314651858</v>
      </c>
      <c r="P79" s="19">
        <f t="shared" si="76"/>
        <v>86.608848348156513</v>
      </c>
      <c r="Q79" s="19">
        <f t="shared" si="76"/>
        <v>86.797919114838876</v>
      </c>
      <c r="R79" s="19">
        <f t="shared" si="76"/>
        <v>94.069633006682423</v>
      </c>
      <c r="S79" s="19">
        <f t="shared" si="76"/>
        <v>98.538491878396584</v>
      </c>
      <c r="T79" s="19">
        <f t="shared" si="76"/>
        <v>98.612210330961787</v>
      </c>
      <c r="U79" s="19">
        <f t="shared" si="76"/>
        <v>97.291712279932923</v>
      </c>
      <c r="V79" s="19">
        <f t="shared" si="76"/>
        <v>100</v>
      </c>
      <c r="W79" s="19">
        <f t="shared" si="76"/>
        <v>101.92457622735553</v>
      </c>
      <c r="X79" s="19">
        <f t="shared" si="75"/>
        <v>107.63952869195256</v>
      </c>
      <c r="Y79" s="19">
        <f t="shared" si="75"/>
        <v>105.70993645922813</v>
      </c>
    </row>
    <row r="82" spans="1:25" ht="26.25" customHeight="1" x14ac:dyDescent="0.2">
      <c r="A82" s="132" t="s">
        <v>155</v>
      </c>
      <c r="B82" s="132"/>
      <c r="C82" s="132"/>
    </row>
    <row r="84" spans="1:25" x14ac:dyDescent="0.2">
      <c r="A84" s="5" t="s">
        <v>0</v>
      </c>
      <c r="B84" s="6" t="s">
        <v>1</v>
      </c>
      <c r="C84" s="13" t="s">
        <v>2</v>
      </c>
      <c r="D84" s="1">
        <v>1997</v>
      </c>
      <c r="E84" s="1">
        <f>+D84+1</f>
        <v>1998</v>
      </c>
      <c r="F84" s="1">
        <f>+E84+1</f>
        <v>1999</v>
      </c>
      <c r="G84" s="1">
        <f t="shared" ref="G84" si="77">+F84+1</f>
        <v>2000</v>
      </c>
      <c r="H84" s="1">
        <f t="shared" ref="H84" si="78">+G84+1</f>
        <v>2001</v>
      </c>
      <c r="I84" s="1">
        <f t="shared" ref="I84" si="79">+H84+1</f>
        <v>2002</v>
      </c>
      <c r="J84" s="1">
        <f t="shared" ref="J84" si="80">+I84+1</f>
        <v>2003</v>
      </c>
      <c r="K84" s="1">
        <f t="shared" ref="K84" si="81">+J84+1</f>
        <v>2004</v>
      </c>
      <c r="L84" s="1">
        <f t="shared" ref="L84" si="82">+K84+1</f>
        <v>2005</v>
      </c>
      <c r="M84" s="1">
        <f t="shared" ref="M84" si="83">+L84+1</f>
        <v>2006</v>
      </c>
      <c r="N84" s="1">
        <f t="shared" ref="N84" si="84">+M84+1</f>
        <v>2007</v>
      </c>
      <c r="O84" s="1">
        <f t="shared" ref="O84" si="85">+N84+1</f>
        <v>2008</v>
      </c>
      <c r="P84" s="1">
        <f t="shared" ref="P84" si="86">+O84+1</f>
        <v>2009</v>
      </c>
      <c r="Q84" s="1">
        <f t="shared" ref="Q84" si="87">+P84+1</f>
        <v>2010</v>
      </c>
      <c r="R84" s="1">
        <f t="shared" ref="R84" si="88">+Q84+1</f>
        <v>2011</v>
      </c>
      <c r="S84" s="1">
        <f t="shared" ref="S84" si="89">+R84+1</f>
        <v>2012</v>
      </c>
      <c r="T84" s="1">
        <f t="shared" ref="T84" si="90">+S84+1</f>
        <v>2013</v>
      </c>
      <c r="U84" s="1">
        <f t="shared" ref="U84" si="91">+T84+1</f>
        <v>2014</v>
      </c>
      <c r="V84" s="1">
        <f t="shared" ref="V84" si="92">+U84+1</f>
        <v>2015</v>
      </c>
      <c r="W84" s="1">
        <f t="shared" ref="W84" si="93">+V84+1</f>
        <v>2016</v>
      </c>
      <c r="X84" s="1">
        <f t="shared" ref="X84:Y84" si="94">+W84+1</f>
        <v>2017</v>
      </c>
      <c r="Y84" s="1">
        <f t="shared" si="94"/>
        <v>2018</v>
      </c>
    </row>
    <row r="85" spans="1:25" x14ac:dyDescent="0.2">
      <c r="A85" s="10" t="s">
        <v>126</v>
      </c>
      <c r="B85" s="11"/>
      <c r="C85" s="14" t="s">
        <v>139</v>
      </c>
      <c r="D85" s="17" t="str">
        <f t="shared" ref="D85:V85" si="95">IFERROR((D65/C65-1)*100,"")</f>
        <v/>
      </c>
      <c r="E85" s="17">
        <f t="shared" si="95"/>
        <v>6.159223477521647</v>
      </c>
      <c r="F85" s="17">
        <f t="shared" si="95"/>
        <v>-9.4012678830556204</v>
      </c>
      <c r="G85" s="17">
        <f t="shared" si="95"/>
        <v>-30.367846823263058</v>
      </c>
      <c r="H85" s="17">
        <f t="shared" si="95"/>
        <v>11.165806006492307</v>
      </c>
      <c r="I85" s="17">
        <f t="shared" si="95"/>
        <v>-7.966329265455963</v>
      </c>
      <c r="J85" s="17">
        <f t="shared" si="95"/>
        <v>-0.42092040613854742</v>
      </c>
      <c r="K85" s="17">
        <f t="shared" si="95"/>
        <v>-9.3085399271792273</v>
      </c>
      <c r="L85" s="17">
        <f t="shared" si="95"/>
        <v>14.263118958162169</v>
      </c>
      <c r="M85" s="17">
        <f t="shared" si="95"/>
        <v>-1.3757157353021521</v>
      </c>
      <c r="N85" s="17">
        <f t="shared" si="95"/>
        <v>-3.5658584478367228</v>
      </c>
      <c r="O85" s="17">
        <f t="shared" si="95"/>
        <v>9.0785115919580051</v>
      </c>
      <c r="P85" s="17">
        <f t="shared" si="95"/>
        <v>4.4047585151754554</v>
      </c>
      <c r="Q85" s="17">
        <f t="shared" si="95"/>
        <v>-0.93515194955025027</v>
      </c>
      <c r="R85" s="17">
        <f t="shared" si="95"/>
        <v>8.876570025256413</v>
      </c>
      <c r="S85" s="17">
        <f t="shared" si="95"/>
        <v>4.9130354424727685</v>
      </c>
      <c r="T85" s="17">
        <f t="shared" si="95"/>
        <v>2.8292334535957142</v>
      </c>
      <c r="U85" s="17">
        <f t="shared" si="95"/>
        <v>-5.4554241098777485</v>
      </c>
      <c r="V85" s="17">
        <f t="shared" si="95"/>
        <v>7.6791300496439563</v>
      </c>
      <c r="W85" s="17">
        <f>IFERROR((W65/V65-1)*100,"")</f>
        <v>3.8424200294833399</v>
      </c>
      <c r="X85" s="17">
        <f>IFERROR((X65/W65-1)*100,"")</f>
        <v>6.2663842000956649</v>
      </c>
      <c r="Y85" s="17">
        <f>IFERROR((Y65/X65-1)*100,"")</f>
        <v>-3.0347899787103172</v>
      </c>
    </row>
    <row r="86" spans="1:25" x14ac:dyDescent="0.2">
      <c r="A86" s="10" t="s">
        <v>127</v>
      </c>
      <c r="B86" s="11"/>
      <c r="C86" s="14" t="s">
        <v>140</v>
      </c>
      <c r="D86" s="17" t="str">
        <f t="shared" ref="D86:V86" si="96">IFERROR((D66/C66-1)*100,"")</f>
        <v/>
      </c>
      <c r="E86" s="17">
        <f t="shared" si="96"/>
        <v>25.640028911131353</v>
      </c>
      <c r="F86" s="17">
        <f t="shared" si="96"/>
        <v>27.120047685231263</v>
      </c>
      <c r="G86" s="17">
        <f t="shared" si="96"/>
        <v>-45.819196256298078</v>
      </c>
      <c r="H86" s="17">
        <f t="shared" si="96"/>
        <v>-8.5988191775828611</v>
      </c>
      <c r="I86" s="17">
        <f t="shared" si="96"/>
        <v>5.2514492890821662</v>
      </c>
      <c r="J86" s="17">
        <f t="shared" si="96"/>
        <v>-1.4139303498696298</v>
      </c>
      <c r="K86" s="17">
        <f t="shared" si="96"/>
        <v>-11.682981866940768</v>
      </c>
      <c r="L86" s="17">
        <f t="shared" si="96"/>
        <v>0.42576255730333301</v>
      </c>
      <c r="M86" s="17">
        <f t="shared" si="96"/>
        <v>2.7906073131998443</v>
      </c>
      <c r="N86" s="17">
        <f t="shared" si="96"/>
        <v>6.1522162677984937</v>
      </c>
      <c r="O86" s="17">
        <f t="shared" si="96"/>
        <v>22.561447079945118</v>
      </c>
      <c r="P86" s="17">
        <f t="shared" si="96"/>
        <v>-15.289497653819984</v>
      </c>
      <c r="Q86" s="17">
        <f t="shared" si="96"/>
        <v>4.5838700831668522</v>
      </c>
      <c r="R86" s="17">
        <f t="shared" si="96"/>
        <v>1.3113633117869616</v>
      </c>
      <c r="S86" s="17">
        <f t="shared" si="96"/>
        <v>4.6518930992633933E-2</v>
      </c>
      <c r="T86" s="17">
        <f t="shared" si="96"/>
        <v>2.3771161354405601</v>
      </c>
      <c r="U86" s="17">
        <f t="shared" si="96"/>
        <v>11.000601289268541</v>
      </c>
      <c r="V86" s="17">
        <f t="shared" si="96"/>
        <v>-1.2267959368194914</v>
      </c>
      <c r="W86" s="17">
        <f t="shared" ref="W86:Y99" si="97">IFERROR((W66/V66-1)*100,"")</f>
        <v>2.2521036132651329</v>
      </c>
      <c r="X86" s="17">
        <f t="shared" si="97"/>
        <v>3.5660272227971301</v>
      </c>
      <c r="Y86" s="17">
        <f t="shared" si="97"/>
        <v>-5.4967034595155173</v>
      </c>
    </row>
    <row r="87" spans="1:25" x14ac:dyDescent="0.2">
      <c r="A87" s="10" t="s">
        <v>128</v>
      </c>
      <c r="B87" s="11"/>
      <c r="C87" s="14" t="s">
        <v>141</v>
      </c>
      <c r="D87" s="17" t="str">
        <f t="shared" ref="D87:V87" si="98">IFERROR((D67/C67-1)*100,"")</f>
        <v/>
      </c>
      <c r="E87" s="17">
        <f t="shared" si="98"/>
        <v>23.019621588595452</v>
      </c>
      <c r="F87" s="17">
        <f t="shared" si="98"/>
        <v>-21.73668445281136</v>
      </c>
      <c r="G87" s="17">
        <f t="shared" si="98"/>
        <v>-23.020374802870979</v>
      </c>
      <c r="H87" s="17">
        <f t="shared" si="98"/>
        <v>5.5995727536666706</v>
      </c>
      <c r="I87" s="17">
        <f t="shared" si="98"/>
        <v>4.7320947149245507</v>
      </c>
      <c r="J87" s="17">
        <f t="shared" si="98"/>
        <v>-7.589120652061343</v>
      </c>
      <c r="K87" s="17">
        <f t="shared" si="98"/>
        <v>1.0712552153579136</v>
      </c>
      <c r="L87" s="17">
        <f t="shared" si="98"/>
        <v>-0.82105271877458419</v>
      </c>
      <c r="M87" s="17">
        <f t="shared" si="98"/>
        <v>9.2723790991559252</v>
      </c>
      <c r="N87" s="17">
        <f t="shared" si="98"/>
        <v>4.0450203426837916</v>
      </c>
      <c r="O87" s="17">
        <f t="shared" si="98"/>
        <v>-6.8655808991253675</v>
      </c>
      <c r="P87" s="17">
        <f t="shared" si="98"/>
        <v>-2.4422851797039846</v>
      </c>
      <c r="Q87" s="17">
        <f t="shared" si="98"/>
        <v>7.1076688761369633</v>
      </c>
      <c r="R87" s="17">
        <f t="shared" si="98"/>
        <v>4.363579245897431</v>
      </c>
      <c r="S87" s="17">
        <f t="shared" si="98"/>
        <v>-0.66771981105621103</v>
      </c>
      <c r="T87" s="17">
        <f t="shared" si="98"/>
        <v>1.3928239254414443</v>
      </c>
      <c r="U87" s="17">
        <f t="shared" si="98"/>
        <v>0.26083801360390346</v>
      </c>
      <c r="V87" s="17">
        <f t="shared" si="98"/>
        <v>-1.4813705000351174</v>
      </c>
      <c r="W87" s="17">
        <f t="shared" si="97"/>
        <v>0.37296037296037365</v>
      </c>
      <c r="X87" s="17">
        <f t="shared" si="97"/>
        <v>5.2208835341365445</v>
      </c>
      <c r="Y87" s="17">
        <f t="shared" si="97"/>
        <v>-2.7470792548152767</v>
      </c>
    </row>
    <row r="88" spans="1:25" x14ac:dyDescent="0.2">
      <c r="A88" s="10" t="s">
        <v>129</v>
      </c>
      <c r="B88" s="11"/>
      <c r="C88" s="14" t="s">
        <v>142</v>
      </c>
      <c r="D88" s="17" t="str">
        <f t="shared" ref="D88:V88" si="99">IFERROR((D68/C68-1)*100,"")</f>
        <v/>
      </c>
      <c r="E88" s="17">
        <f t="shared" si="99"/>
        <v>2.0129828114901827</v>
      </c>
      <c r="F88" s="17">
        <f t="shared" si="99"/>
        <v>-16.588161247160528</v>
      </c>
      <c r="G88" s="17">
        <f t="shared" si="99"/>
        <v>21.817984243852973</v>
      </c>
      <c r="H88" s="17">
        <f t="shared" si="99"/>
        <v>-10.219598802225782</v>
      </c>
      <c r="I88" s="17">
        <f t="shared" si="99"/>
        <v>10.945020926370862</v>
      </c>
      <c r="J88" s="17">
        <f t="shared" si="99"/>
        <v>-1.9282833712599756</v>
      </c>
      <c r="K88" s="17">
        <f t="shared" si="99"/>
        <v>-5.5414931738914319</v>
      </c>
      <c r="L88" s="17">
        <f t="shared" si="99"/>
        <v>19.057575561260066</v>
      </c>
      <c r="M88" s="17">
        <f t="shared" si="99"/>
        <v>7.6353063001075361</v>
      </c>
      <c r="N88" s="17">
        <f t="shared" si="99"/>
        <v>1.2213352966155</v>
      </c>
      <c r="O88" s="17">
        <f t="shared" si="99"/>
        <v>28.246490921928903</v>
      </c>
      <c r="P88" s="17">
        <f t="shared" si="99"/>
        <v>-0.78161519956742032</v>
      </c>
      <c r="Q88" s="17">
        <f t="shared" si="99"/>
        <v>16.890824411201024</v>
      </c>
      <c r="R88" s="17">
        <f t="shared" si="99"/>
        <v>1.745836987811078</v>
      </c>
      <c r="S88" s="17">
        <f t="shared" si="99"/>
        <v>3.0103077965172309</v>
      </c>
      <c r="T88" s="17">
        <f t="shared" si="99"/>
        <v>-1.7096637969969741</v>
      </c>
      <c r="U88" s="17">
        <f t="shared" si="99"/>
        <v>29.761665457122422</v>
      </c>
      <c r="V88" s="17">
        <f t="shared" si="99"/>
        <v>-11.323389823551967</v>
      </c>
      <c r="W88" s="17">
        <f t="shared" si="97"/>
        <v>-3.8295556889822779</v>
      </c>
      <c r="X88" s="17">
        <f t="shared" si="97"/>
        <v>4.3729546628901605</v>
      </c>
      <c r="Y88" s="17">
        <f t="shared" si="97"/>
        <v>5.1792188309263132E-2</v>
      </c>
    </row>
    <row r="89" spans="1:25" x14ac:dyDescent="0.2">
      <c r="A89" s="10" t="s">
        <v>130</v>
      </c>
      <c r="B89" s="11"/>
      <c r="C89" s="14" t="s">
        <v>143</v>
      </c>
      <c r="D89" s="17" t="str">
        <f t="shared" ref="D89:V89" si="100">IFERROR((D69/C69-1)*100,"")</f>
        <v/>
      </c>
      <c r="E89" s="17">
        <f t="shared" si="100"/>
        <v>-15.366777565971146</v>
      </c>
      <c r="F89" s="17">
        <f t="shared" si="100"/>
        <v>22.422614434904652</v>
      </c>
      <c r="G89" s="17">
        <f t="shared" si="100"/>
        <v>-56.411607633544804</v>
      </c>
      <c r="H89" s="17">
        <f t="shared" si="100"/>
        <v>-2.9066425771585691</v>
      </c>
      <c r="I89" s="17">
        <f t="shared" si="100"/>
        <v>3.7988939177856063</v>
      </c>
      <c r="J89" s="17">
        <f t="shared" si="100"/>
        <v>-9.0057795040433533</v>
      </c>
      <c r="K89" s="17">
        <f t="shared" si="100"/>
        <v>-3.7604246369934646</v>
      </c>
      <c r="L89" s="17">
        <f t="shared" si="100"/>
        <v>5.7810002099185409</v>
      </c>
      <c r="M89" s="17">
        <f t="shared" si="100"/>
        <v>5.0413976410155437</v>
      </c>
      <c r="N89" s="17">
        <f t="shared" si="100"/>
        <v>-7.6193231637242569</v>
      </c>
      <c r="O89" s="17">
        <f t="shared" si="100"/>
        <v>7.4896327871946333</v>
      </c>
      <c r="P89" s="17">
        <f t="shared" si="100"/>
        <v>-4.453968306061606</v>
      </c>
      <c r="Q89" s="17">
        <f t="shared" si="100"/>
        <v>4.0001886967106604</v>
      </c>
      <c r="R89" s="17">
        <f t="shared" si="100"/>
        <v>5.7358851115770104</v>
      </c>
      <c r="S89" s="17">
        <f t="shared" si="100"/>
        <v>0.77332918041366216</v>
      </c>
      <c r="T89" s="17">
        <f t="shared" si="100"/>
        <v>-0.1820867858091435</v>
      </c>
      <c r="U89" s="17">
        <f t="shared" si="100"/>
        <v>3.7505451291928171</v>
      </c>
      <c r="V89" s="17">
        <f t="shared" si="100"/>
        <v>4.1120620934555374</v>
      </c>
      <c r="W89" s="17">
        <f t="shared" si="97"/>
        <v>-0.53760927492870758</v>
      </c>
      <c r="X89" s="17">
        <f t="shared" si="97"/>
        <v>24.40909986212332</v>
      </c>
      <c r="Y89" s="17">
        <f t="shared" si="97"/>
        <v>0.55481977306082175</v>
      </c>
    </row>
    <row r="90" spans="1:25" x14ac:dyDescent="0.2">
      <c r="A90" s="10" t="s">
        <v>131</v>
      </c>
      <c r="B90" s="11"/>
      <c r="C90" s="14" t="s">
        <v>144</v>
      </c>
      <c r="D90" s="17" t="str">
        <f t="shared" ref="D90:V90" si="101">IFERROR((D70/C70-1)*100,"")</f>
        <v/>
      </c>
      <c r="E90" s="17">
        <f t="shared" si="101"/>
        <v>-16.811054930203319</v>
      </c>
      <c r="F90" s="17">
        <f t="shared" si="101"/>
        <v>-1.3602533103716286</v>
      </c>
      <c r="G90" s="17">
        <f t="shared" si="101"/>
        <v>-10.751454649607407</v>
      </c>
      <c r="H90" s="17">
        <f t="shared" si="101"/>
        <v>29.446799142824108</v>
      </c>
      <c r="I90" s="17">
        <f t="shared" si="101"/>
        <v>-14.089061597303743</v>
      </c>
      <c r="J90" s="17">
        <f t="shared" si="101"/>
        <v>30.397987781526425</v>
      </c>
      <c r="K90" s="17">
        <f t="shared" si="101"/>
        <v>-18.449393467891984</v>
      </c>
      <c r="L90" s="17">
        <f t="shared" si="101"/>
        <v>-6.4697076185084468</v>
      </c>
      <c r="M90" s="17">
        <f t="shared" si="101"/>
        <v>-2.8402801819049861</v>
      </c>
      <c r="N90" s="17">
        <f t="shared" si="101"/>
        <v>24.730201364612235</v>
      </c>
      <c r="O90" s="17">
        <f t="shared" si="101"/>
        <v>13.20929171351275</v>
      </c>
      <c r="P90" s="17">
        <f t="shared" si="101"/>
        <v>0.41269887169013142</v>
      </c>
      <c r="Q90" s="17">
        <f t="shared" si="101"/>
        <v>-3.0934383443456448</v>
      </c>
      <c r="R90" s="17">
        <f t="shared" si="101"/>
        <v>17.162720057550175</v>
      </c>
      <c r="S90" s="17">
        <f t="shared" si="101"/>
        <v>-5.1035020827376325</v>
      </c>
      <c r="T90" s="17">
        <f t="shared" si="101"/>
        <v>3.7595272411036218</v>
      </c>
      <c r="U90" s="17">
        <f t="shared" si="101"/>
        <v>3.4590135472841066</v>
      </c>
      <c r="V90" s="17">
        <f t="shared" si="101"/>
        <v>-0.32778008717376794</v>
      </c>
      <c r="W90" s="17">
        <f t="shared" si="97"/>
        <v>-5.6380769845072676</v>
      </c>
      <c r="X90" s="17">
        <f t="shared" si="97"/>
        <v>3.3004041311180954</v>
      </c>
      <c r="Y90" s="17">
        <f t="shared" si="97"/>
        <v>-0.31673705267839525</v>
      </c>
    </row>
    <row r="91" spans="1:25" x14ac:dyDescent="0.2">
      <c r="A91" s="10" t="s">
        <v>132</v>
      </c>
      <c r="B91" s="11"/>
      <c r="C91" s="14" t="s">
        <v>145</v>
      </c>
      <c r="D91" s="17" t="str">
        <f t="shared" ref="D91:V91" si="102">IFERROR((D71/C71-1)*100,"")</f>
        <v/>
      </c>
      <c r="E91" s="17">
        <f t="shared" si="102"/>
        <v>16.767606498823916</v>
      </c>
      <c r="F91" s="17">
        <f t="shared" si="102"/>
        <v>-4.9579366827477767</v>
      </c>
      <c r="G91" s="17">
        <f t="shared" si="102"/>
        <v>15.871655063526546</v>
      </c>
      <c r="H91" s="17">
        <f t="shared" si="102"/>
        <v>5.4436299149618117</v>
      </c>
      <c r="I91" s="17">
        <f t="shared" si="102"/>
        <v>17.496384066664028</v>
      </c>
      <c r="J91" s="17">
        <f t="shared" si="102"/>
        <v>13.857820974449876</v>
      </c>
      <c r="K91" s="17">
        <f t="shared" si="102"/>
        <v>-16.906631040623509</v>
      </c>
      <c r="L91" s="17">
        <f t="shared" si="102"/>
        <v>7.8585775610182429</v>
      </c>
      <c r="M91" s="17">
        <f t="shared" si="102"/>
        <v>-8.5100769195334163</v>
      </c>
      <c r="N91" s="17">
        <f t="shared" si="102"/>
        <v>-9.2526979140941208</v>
      </c>
      <c r="O91" s="17">
        <f t="shared" si="102"/>
        <v>3.2564387042271603</v>
      </c>
      <c r="P91" s="17">
        <f t="shared" si="102"/>
        <v>-16.81394656898334</v>
      </c>
      <c r="Q91" s="17">
        <f t="shared" si="102"/>
        <v>-22.40694340290732</v>
      </c>
      <c r="R91" s="17">
        <f t="shared" si="102"/>
        <v>23.378192443280366</v>
      </c>
      <c r="S91" s="17">
        <f t="shared" si="102"/>
        <v>4.6061816707267944</v>
      </c>
      <c r="T91" s="17">
        <f t="shared" si="102"/>
        <v>-6.6854882799825326</v>
      </c>
      <c r="U91" s="17">
        <f t="shared" si="102"/>
        <v>-14.001087639608222</v>
      </c>
      <c r="V91" s="17">
        <f t="shared" si="102"/>
        <v>-20.073666850267415</v>
      </c>
      <c r="W91" s="17">
        <f t="shared" si="97"/>
        <v>2.1776221264367734</v>
      </c>
      <c r="X91" s="17">
        <f t="shared" si="97"/>
        <v>0.69683413626977497</v>
      </c>
      <c r="Y91" s="17">
        <f t="shared" si="97"/>
        <v>4.2753295823237059</v>
      </c>
    </row>
    <row r="92" spans="1:25" x14ac:dyDescent="0.2">
      <c r="A92" s="10" t="s">
        <v>133</v>
      </c>
      <c r="B92" s="11"/>
      <c r="C92" s="14" t="s">
        <v>94</v>
      </c>
      <c r="D92" s="17" t="str">
        <f t="shared" ref="D92:V92" si="103">IFERROR((D72/C72-1)*100,"")</f>
        <v/>
      </c>
      <c r="E92" s="17">
        <f t="shared" si="103"/>
        <v>12.929267571363123</v>
      </c>
      <c r="F92" s="17">
        <f t="shared" si="103"/>
        <v>-2.4683660361650372</v>
      </c>
      <c r="G92" s="17">
        <f t="shared" si="103"/>
        <v>3.1321441955091123</v>
      </c>
      <c r="H92" s="17">
        <f t="shared" si="103"/>
        <v>6.1881569250604063</v>
      </c>
      <c r="I92" s="17">
        <f t="shared" si="103"/>
        <v>2.9799357317632058</v>
      </c>
      <c r="J92" s="17">
        <f t="shared" si="103"/>
        <v>1.138207407046643</v>
      </c>
      <c r="K92" s="17">
        <f t="shared" si="103"/>
        <v>-6.2461210344467277</v>
      </c>
      <c r="L92" s="17">
        <f t="shared" si="103"/>
        <v>14.762303246009711</v>
      </c>
      <c r="M92" s="17">
        <f t="shared" si="103"/>
        <v>-1.2440516370668342</v>
      </c>
      <c r="N92" s="17">
        <f t="shared" si="103"/>
        <v>3.0575149774464849</v>
      </c>
      <c r="O92" s="17">
        <f t="shared" si="103"/>
        <v>8.8900873384518242</v>
      </c>
      <c r="P92" s="17">
        <f t="shared" si="103"/>
        <v>3.5595729272159149</v>
      </c>
      <c r="Q92" s="17">
        <f t="shared" si="103"/>
        <v>0.50904873910049275</v>
      </c>
      <c r="R92" s="17">
        <f t="shared" si="103"/>
        <v>7.680475343374682</v>
      </c>
      <c r="S92" s="17">
        <f t="shared" si="103"/>
        <v>1.4339808422897615</v>
      </c>
      <c r="T92" s="17">
        <f t="shared" si="103"/>
        <v>0.37029262709917798</v>
      </c>
      <c r="U92" s="17">
        <f t="shared" si="103"/>
        <v>-3.6774108968802732</v>
      </c>
      <c r="V92" s="17">
        <f t="shared" si="103"/>
        <v>7.36607919423935</v>
      </c>
      <c r="W92" s="17">
        <f t="shared" si="97"/>
        <v>-1.9110697160992007</v>
      </c>
      <c r="X92" s="17">
        <f t="shared" si="97"/>
        <v>-2.4425335430120265</v>
      </c>
      <c r="Y92" s="17">
        <f t="shared" si="97"/>
        <v>0.18031555221638129</v>
      </c>
    </row>
    <row r="93" spans="1:25" x14ac:dyDescent="0.2">
      <c r="A93" s="10" t="s">
        <v>134</v>
      </c>
      <c r="B93" s="11"/>
      <c r="C93" s="14" t="s">
        <v>146</v>
      </c>
      <c r="D93" s="17" t="str">
        <f t="shared" ref="D93:V93" si="104">IFERROR((D73/C73-1)*100,"")</f>
        <v/>
      </c>
      <c r="E93" s="17">
        <f t="shared" si="104"/>
        <v>13.329190284773862</v>
      </c>
      <c r="F93" s="17">
        <f t="shared" si="104"/>
        <v>-2.0434860128928589</v>
      </c>
      <c r="G93" s="17">
        <f t="shared" si="104"/>
        <v>2.5042136120908554</v>
      </c>
      <c r="H93" s="17">
        <f t="shared" si="104"/>
        <v>6.4529012139495467</v>
      </c>
      <c r="I93" s="17">
        <f t="shared" si="104"/>
        <v>2.8556053853045382</v>
      </c>
      <c r="J93" s="17">
        <f t="shared" si="104"/>
        <v>-0.46395917141441867</v>
      </c>
      <c r="K93" s="17">
        <f t="shared" si="104"/>
        <v>-4.1226914740099758</v>
      </c>
      <c r="L93" s="17">
        <f t="shared" si="104"/>
        <v>10.817006469738866</v>
      </c>
      <c r="M93" s="17">
        <f t="shared" si="104"/>
        <v>-1.5790546803006733</v>
      </c>
      <c r="N93" s="17">
        <f t="shared" si="104"/>
        <v>3.5756055624346805</v>
      </c>
      <c r="O93" s="17">
        <f t="shared" si="104"/>
        <v>10.546867525119108</v>
      </c>
      <c r="P93" s="17">
        <f t="shared" si="104"/>
        <v>0.31840978836350509</v>
      </c>
      <c r="Q93" s="17">
        <f t="shared" si="104"/>
        <v>2.0113302808657529</v>
      </c>
      <c r="R93" s="17">
        <f t="shared" si="104"/>
        <v>9.0877282307515905</v>
      </c>
      <c r="S93" s="17">
        <f t="shared" si="104"/>
        <v>3.1509317597906428</v>
      </c>
      <c r="T93" s="17">
        <f t="shared" si="104"/>
        <v>-5.148784621522573E-2</v>
      </c>
      <c r="U93" s="17">
        <f t="shared" si="104"/>
        <v>-2.608999779007537</v>
      </c>
      <c r="V93" s="17">
        <f t="shared" si="104"/>
        <v>10.220921435339569</v>
      </c>
      <c r="W93" s="17">
        <f t="shared" si="97"/>
        <v>1.0600706713780994</v>
      </c>
      <c r="X93" s="17">
        <f t="shared" si="97"/>
        <v>0.76726342710995432</v>
      </c>
      <c r="Y93" s="17">
        <f t="shared" si="97"/>
        <v>0.99573257467993059</v>
      </c>
    </row>
    <row r="94" spans="1:25" x14ac:dyDescent="0.2">
      <c r="A94" s="10" t="s">
        <v>135</v>
      </c>
      <c r="B94" s="11"/>
      <c r="C94" s="14" t="s">
        <v>106</v>
      </c>
      <c r="D94" s="17" t="str">
        <f t="shared" ref="D94:V94" si="105">IFERROR((D74/C74-1)*100,"")</f>
        <v/>
      </c>
      <c r="E94" s="17">
        <f t="shared" si="105"/>
        <v>-27.112651329875515</v>
      </c>
      <c r="F94" s="17">
        <f t="shared" si="105"/>
        <v>-1.8163602555393177</v>
      </c>
      <c r="G94" s="17">
        <f t="shared" si="105"/>
        <v>-20.311987501640605</v>
      </c>
      <c r="H94" s="17">
        <f t="shared" si="105"/>
        <v>14.024783714403455</v>
      </c>
      <c r="I94" s="17">
        <f t="shared" si="105"/>
        <v>-34.353388841277663</v>
      </c>
      <c r="J94" s="17">
        <f t="shared" si="105"/>
        <v>3.2961394743473482</v>
      </c>
      <c r="K94" s="17">
        <f t="shared" si="105"/>
        <v>-15.91155885169414</v>
      </c>
      <c r="L94" s="17">
        <f t="shared" si="105"/>
        <v>-7.2280212995696091</v>
      </c>
      <c r="M94" s="17">
        <f t="shared" si="105"/>
        <v>11.897096136121332</v>
      </c>
      <c r="N94" s="17">
        <f t="shared" si="105"/>
        <v>7.7094494508979983</v>
      </c>
      <c r="O94" s="17">
        <f t="shared" si="105"/>
        <v>28.929888900794822</v>
      </c>
      <c r="P94" s="17">
        <f t="shared" si="105"/>
        <v>-4.9152634660437844</v>
      </c>
      <c r="Q94" s="17">
        <f t="shared" si="105"/>
        <v>-2.6581361249489066</v>
      </c>
      <c r="R94" s="17">
        <f t="shared" si="105"/>
        <v>7.2087286137902273</v>
      </c>
      <c r="S94" s="17">
        <f t="shared" si="105"/>
        <v>0.83778723020335732</v>
      </c>
      <c r="T94" s="17">
        <f t="shared" si="105"/>
        <v>20.605247081548871</v>
      </c>
      <c r="U94" s="17">
        <f t="shared" si="105"/>
        <v>-7.2833155465386383</v>
      </c>
      <c r="V94" s="17">
        <f t="shared" si="105"/>
        <v>16.568359369187966</v>
      </c>
      <c r="W94" s="17">
        <f t="shared" si="97"/>
        <v>0.29188558085229133</v>
      </c>
      <c r="X94" s="17">
        <f t="shared" si="97"/>
        <v>0</v>
      </c>
      <c r="Y94" s="17">
        <f t="shared" si="97"/>
        <v>-7.0717653221582077</v>
      </c>
    </row>
    <row r="95" spans="1:25" x14ac:dyDescent="0.2">
      <c r="A95" s="10" t="s">
        <v>136</v>
      </c>
      <c r="B95" s="11"/>
      <c r="C95" s="14" t="s">
        <v>147</v>
      </c>
      <c r="D95" s="17" t="str">
        <f t="shared" ref="D95:V95" si="106">IFERROR((D75/C75-1)*100,"")</f>
        <v/>
      </c>
      <c r="E95" s="17">
        <f t="shared" si="106"/>
        <v>92.140688331838035</v>
      </c>
      <c r="F95" s="17">
        <f t="shared" si="106"/>
        <v>-18.168398699039045</v>
      </c>
      <c r="G95" s="17">
        <f t="shared" si="106"/>
        <v>-27.516026643557279</v>
      </c>
      <c r="H95" s="17">
        <f t="shared" si="106"/>
        <v>52.465148743887568</v>
      </c>
      <c r="I95" s="17">
        <f t="shared" si="106"/>
        <v>-24.171066358479841</v>
      </c>
      <c r="J95" s="17">
        <f t="shared" si="106"/>
        <v>7.8153851212757974</v>
      </c>
      <c r="K95" s="17">
        <f t="shared" si="106"/>
        <v>42.887592999786371</v>
      </c>
      <c r="L95" s="17">
        <f t="shared" si="106"/>
        <v>20.653064228615904</v>
      </c>
      <c r="M95" s="17">
        <f t="shared" si="106"/>
        <v>-67.269230601703626</v>
      </c>
      <c r="N95" s="17">
        <f t="shared" si="106"/>
        <v>105.04940231818649</v>
      </c>
      <c r="O95" s="17">
        <f t="shared" si="106"/>
        <v>-3.1639654404969741</v>
      </c>
      <c r="P95" s="17">
        <f t="shared" si="106"/>
        <v>263.56577041272328</v>
      </c>
      <c r="Q95" s="17">
        <f t="shared" si="106"/>
        <v>-20.451286793918566</v>
      </c>
      <c r="R95" s="17">
        <f t="shared" si="106"/>
        <v>-39.993338577000713</v>
      </c>
      <c r="S95" s="17">
        <f t="shared" si="106"/>
        <v>98.115384758776884</v>
      </c>
      <c r="T95" s="17">
        <f t="shared" si="106"/>
        <v>-60.116749844075457</v>
      </c>
      <c r="U95" s="17">
        <f t="shared" si="106"/>
        <v>1.7435942005859406</v>
      </c>
      <c r="V95" s="17">
        <f t="shared" si="106"/>
        <v>1.1254438201924177</v>
      </c>
      <c r="W95" s="17">
        <f t="shared" si="97"/>
        <v>0.91275941583397469</v>
      </c>
      <c r="X95" s="17">
        <f t="shared" si="97"/>
        <v>-1.2228829885249981</v>
      </c>
      <c r="Y95" s="17">
        <f t="shared" si="97"/>
        <v>1.4028586553731959</v>
      </c>
    </row>
    <row r="96" spans="1:25" x14ac:dyDescent="0.2">
      <c r="A96" s="10" t="s">
        <v>137</v>
      </c>
      <c r="B96" s="11"/>
      <c r="C96" s="14" t="s">
        <v>148</v>
      </c>
      <c r="D96" s="17" t="str">
        <f t="shared" ref="D96:V96" si="107">IFERROR((D76/C76-1)*100,"")</f>
        <v/>
      </c>
      <c r="E96" s="17">
        <f t="shared" si="107"/>
        <v>18.453760092176829</v>
      </c>
      <c r="F96" s="17">
        <f t="shared" si="107"/>
        <v>0.52170735206316099</v>
      </c>
      <c r="G96" s="17">
        <f t="shared" si="107"/>
        <v>6.1183558962867757</v>
      </c>
      <c r="H96" s="17">
        <f t="shared" si="107"/>
        <v>-4.1316591787320167</v>
      </c>
      <c r="I96" s="17">
        <f t="shared" si="107"/>
        <v>-15.506465871094811</v>
      </c>
      <c r="J96" s="17">
        <f t="shared" si="107"/>
        <v>-26.677320820640706</v>
      </c>
      <c r="K96" s="17">
        <f t="shared" si="107"/>
        <v>-51.249868557183873</v>
      </c>
      <c r="L96" s="17">
        <f t="shared" si="107"/>
        <v>2.0557711830585523</v>
      </c>
      <c r="M96" s="17">
        <f t="shared" si="107"/>
        <v>-27.89857788343275</v>
      </c>
      <c r="N96" s="17">
        <f t="shared" si="107"/>
        <v>19.256105569143322</v>
      </c>
      <c r="O96" s="17">
        <f t="shared" si="107"/>
        <v>-40.067687064655757</v>
      </c>
      <c r="P96" s="17">
        <f t="shared" si="107"/>
        <v>43.356892114524335</v>
      </c>
      <c r="Q96" s="17">
        <f t="shared" si="107"/>
        <v>-22.394524560226547</v>
      </c>
      <c r="R96" s="17">
        <f t="shared" si="107"/>
        <v>5.577820099528652</v>
      </c>
      <c r="S96" s="17">
        <f t="shared" si="107"/>
        <v>94.247766405591136</v>
      </c>
      <c r="T96" s="17">
        <f t="shared" si="107"/>
        <v>-39.116331855056771</v>
      </c>
      <c r="U96" s="17">
        <f t="shared" si="107"/>
        <v>-15.489940847893813</v>
      </c>
      <c r="V96" s="17">
        <f t="shared" si="107"/>
        <v>-38.228527270224831</v>
      </c>
      <c r="W96" s="17">
        <f t="shared" si="97"/>
        <v>0.23273855702095059</v>
      </c>
      <c r="X96" s="17">
        <f t="shared" si="97"/>
        <v>3.1519699812383006</v>
      </c>
      <c r="Y96" s="17">
        <f t="shared" si="97"/>
        <v>1.5342960288808438</v>
      </c>
    </row>
    <row r="97" spans="1:25" x14ac:dyDescent="0.2">
      <c r="A97" s="10" t="s">
        <v>138</v>
      </c>
      <c r="B97" s="11"/>
      <c r="C97" s="14" t="s">
        <v>149</v>
      </c>
      <c r="D97" s="17" t="str">
        <f t="shared" ref="D97:V97" si="108">IFERROR((D77/C77-1)*100,"")</f>
        <v/>
      </c>
      <c r="E97" s="17">
        <f t="shared" si="108"/>
        <v>13.834140395729211</v>
      </c>
      <c r="F97" s="17">
        <f t="shared" si="108"/>
        <v>-4.3603447415881629</v>
      </c>
      <c r="G97" s="17">
        <f t="shared" si="108"/>
        <v>3.9042723034170557</v>
      </c>
      <c r="H97" s="17">
        <f t="shared" si="108"/>
        <v>6.9713210980449025</v>
      </c>
      <c r="I97" s="17">
        <f t="shared" si="108"/>
        <v>2.1997452567454667</v>
      </c>
      <c r="J97" s="17">
        <f t="shared" si="108"/>
        <v>-1.3689854022463033</v>
      </c>
      <c r="K97" s="17">
        <f t="shared" si="108"/>
        <v>-6.5396373220172439</v>
      </c>
      <c r="L97" s="17">
        <f t="shared" si="108"/>
        <v>13.50247400117588</v>
      </c>
      <c r="M97" s="17">
        <f t="shared" si="108"/>
        <v>2.5518241481257586</v>
      </c>
      <c r="N97" s="17">
        <f t="shared" si="108"/>
        <v>5.0546974589010585</v>
      </c>
      <c r="O97" s="17">
        <f t="shared" si="108"/>
        <v>6.8840750747171109</v>
      </c>
      <c r="P97" s="17">
        <f t="shared" si="108"/>
        <v>3.8859129999110564</v>
      </c>
      <c r="Q97" s="17">
        <f t="shared" si="108"/>
        <v>2.6693444822633028</v>
      </c>
      <c r="R97" s="17">
        <f t="shared" si="108"/>
        <v>3.7452108794665762</v>
      </c>
      <c r="S97" s="17">
        <f t="shared" si="108"/>
        <v>5.3274997052934481</v>
      </c>
      <c r="T97" s="17">
        <f t="shared" si="108"/>
        <v>1.7275696648056282</v>
      </c>
      <c r="U97" s="17">
        <f t="shared" si="108"/>
        <v>-1.610500564503492</v>
      </c>
      <c r="V97" s="17">
        <f t="shared" si="108"/>
        <v>7.1085806998264722</v>
      </c>
      <c r="W97" s="17">
        <f t="shared" si="97"/>
        <v>1.0758841707680045</v>
      </c>
      <c r="X97" s="17">
        <f t="shared" si="97"/>
        <v>0.95731950538491262</v>
      </c>
      <c r="Y97" s="17">
        <f t="shared" si="97"/>
        <v>1.3835737415366367</v>
      </c>
    </row>
    <row r="98" spans="1:25" x14ac:dyDescent="0.2">
      <c r="A98" s="10"/>
      <c r="B98" s="11"/>
      <c r="C98" s="14"/>
      <c r="D98" s="17" t="str">
        <f t="shared" ref="D98:V98" si="109">IFERROR((D78/C78-1)*100,"")</f>
        <v/>
      </c>
      <c r="E98" s="17" t="str">
        <f t="shared" si="109"/>
        <v/>
      </c>
      <c r="F98" s="17" t="str">
        <f t="shared" si="109"/>
        <v/>
      </c>
      <c r="G98" s="17" t="str">
        <f t="shared" si="109"/>
        <v/>
      </c>
      <c r="H98" s="17" t="str">
        <f t="shared" si="109"/>
        <v/>
      </c>
      <c r="I98" s="17" t="str">
        <f t="shared" si="109"/>
        <v/>
      </c>
      <c r="J98" s="17" t="str">
        <f t="shared" si="109"/>
        <v/>
      </c>
      <c r="K98" s="17" t="str">
        <f t="shared" si="109"/>
        <v/>
      </c>
      <c r="L98" s="17" t="str">
        <f t="shared" si="109"/>
        <v/>
      </c>
      <c r="M98" s="17" t="str">
        <f t="shared" si="109"/>
        <v/>
      </c>
      <c r="N98" s="17" t="str">
        <f t="shared" si="109"/>
        <v/>
      </c>
      <c r="O98" s="17" t="str">
        <f t="shared" si="109"/>
        <v/>
      </c>
      <c r="P98" s="17" t="str">
        <f t="shared" si="109"/>
        <v/>
      </c>
      <c r="Q98" s="17" t="str">
        <f t="shared" si="109"/>
        <v/>
      </c>
      <c r="R98" s="17" t="str">
        <f t="shared" si="109"/>
        <v/>
      </c>
      <c r="S98" s="17" t="str">
        <f t="shared" si="109"/>
        <v/>
      </c>
      <c r="T98" s="17" t="str">
        <f t="shared" si="109"/>
        <v/>
      </c>
      <c r="U98" s="17" t="str">
        <f t="shared" si="109"/>
        <v/>
      </c>
      <c r="V98" s="17" t="str">
        <f t="shared" si="109"/>
        <v/>
      </c>
      <c r="W98" s="17" t="str">
        <f t="shared" si="97"/>
        <v/>
      </c>
      <c r="X98" s="17" t="str">
        <f t="shared" si="97"/>
        <v/>
      </c>
      <c r="Y98" s="17" t="str">
        <f t="shared" si="97"/>
        <v/>
      </c>
    </row>
    <row r="99" spans="1:25" x14ac:dyDescent="0.2">
      <c r="A99" s="12" t="s">
        <v>150</v>
      </c>
      <c r="B99" s="12"/>
      <c r="C99" s="9" t="s">
        <v>112</v>
      </c>
      <c r="D99" s="19" t="str">
        <f t="shared" ref="D99:V99" si="110">IFERROR((D79/C79-1)*100,"")</f>
        <v/>
      </c>
      <c r="E99" s="19">
        <f t="shared" si="110"/>
        <v>7.8099197192559533</v>
      </c>
      <c r="F99" s="19">
        <f t="shared" si="110"/>
        <v>-7.7210836982164128</v>
      </c>
      <c r="G99" s="19">
        <f t="shared" si="110"/>
        <v>-24.441257644062819</v>
      </c>
      <c r="H99" s="19">
        <f t="shared" si="110"/>
        <v>4.2142122377478941</v>
      </c>
      <c r="I99" s="19">
        <f t="shared" si="110"/>
        <v>-2.9789484277481071</v>
      </c>
      <c r="J99" s="19">
        <f t="shared" si="110"/>
        <v>0.22461608095507568</v>
      </c>
      <c r="K99" s="19">
        <f t="shared" si="110"/>
        <v>-11.077321558711573</v>
      </c>
      <c r="L99" s="19">
        <f t="shared" si="110"/>
        <v>15.183777741013383</v>
      </c>
      <c r="M99" s="19">
        <f t="shared" si="110"/>
        <v>-2.8874010774990744</v>
      </c>
      <c r="N99" s="19">
        <f t="shared" si="110"/>
        <v>0.81018415389211285</v>
      </c>
      <c r="O99" s="19">
        <f t="shared" si="110"/>
        <v>10.882470950426137</v>
      </c>
      <c r="P99" s="19">
        <f t="shared" si="110"/>
        <v>3.2320193001448727</v>
      </c>
      <c r="Q99" s="19">
        <f t="shared" si="110"/>
        <v>0.21830421520250276</v>
      </c>
      <c r="R99" s="19">
        <f t="shared" si="110"/>
        <v>8.3777514092505214</v>
      </c>
      <c r="S99" s="19">
        <f t="shared" si="110"/>
        <v>4.7505860593680671</v>
      </c>
      <c r="T99" s="19">
        <f t="shared" si="110"/>
        <v>7.4811833589016885E-2</v>
      </c>
      <c r="U99" s="19">
        <f t="shared" si="110"/>
        <v>-1.3390816883598999</v>
      </c>
      <c r="V99" s="19">
        <f t="shared" si="110"/>
        <v>2.783677721977651</v>
      </c>
      <c r="W99" s="19">
        <f t="shared" si="97"/>
        <v>1.9245762273555345</v>
      </c>
      <c r="X99" s="19">
        <f t="shared" si="97"/>
        <v>5.607040692373455</v>
      </c>
      <c r="Y99" s="19">
        <f t="shared" si="97"/>
        <v>-1.7926427736845829</v>
      </c>
    </row>
    <row r="102" spans="1:25" ht="26.25" customHeight="1" x14ac:dyDescent="0.2">
      <c r="A102" s="132" t="s">
        <v>187</v>
      </c>
      <c r="B102" s="132"/>
      <c r="C102" s="132"/>
    </row>
    <row r="104" spans="1:25" x14ac:dyDescent="0.2">
      <c r="A104" s="5" t="s">
        <v>0</v>
      </c>
      <c r="B104" s="6" t="s">
        <v>1</v>
      </c>
      <c r="C104" s="13" t="s">
        <v>2</v>
      </c>
      <c r="D104" s="1">
        <v>1997</v>
      </c>
      <c r="E104" s="1">
        <f>+D104+1</f>
        <v>1998</v>
      </c>
      <c r="F104" s="1">
        <f>+E104+1</f>
        <v>1999</v>
      </c>
      <c r="G104" s="1">
        <f t="shared" ref="G104:Y104" si="111">+F104+1</f>
        <v>2000</v>
      </c>
      <c r="H104" s="1">
        <f t="shared" si="111"/>
        <v>2001</v>
      </c>
      <c r="I104" s="1">
        <f t="shared" si="111"/>
        <v>2002</v>
      </c>
      <c r="J104" s="1">
        <f t="shared" si="111"/>
        <v>2003</v>
      </c>
      <c r="K104" s="1">
        <f t="shared" si="111"/>
        <v>2004</v>
      </c>
      <c r="L104" s="1">
        <f t="shared" si="111"/>
        <v>2005</v>
      </c>
      <c r="M104" s="1">
        <f t="shared" si="111"/>
        <v>2006</v>
      </c>
      <c r="N104" s="1">
        <f t="shared" si="111"/>
        <v>2007</v>
      </c>
      <c r="O104" s="1">
        <f t="shared" si="111"/>
        <v>2008</v>
      </c>
      <c r="P104" s="1">
        <f t="shared" si="111"/>
        <v>2009</v>
      </c>
      <c r="Q104" s="1">
        <f t="shared" si="111"/>
        <v>2010</v>
      </c>
      <c r="R104" s="1">
        <f t="shared" si="111"/>
        <v>2011</v>
      </c>
      <c r="S104" s="1">
        <f t="shared" si="111"/>
        <v>2012</v>
      </c>
      <c r="T104" s="1">
        <f t="shared" si="111"/>
        <v>2013</v>
      </c>
      <c r="U104" s="1">
        <f t="shared" si="111"/>
        <v>2014</v>
      </c>
      <c r="V104" s="1">
        <f t="shared" si="111"/>
        <v>2015</v>
      </c>
      <c r="W104" s="1">
        <f t="shared" si="111"/>
        <v>2016</v>
      </c>
      <c r="X104" s="1">
        <f t="shared" si="111"/>
        <v>2017</v>
      </c>
      <c r="Y104" s="1">
        <f t="shared" si="111"/>
        <v>2018</v>
      </c>
    </row>
    <row r="105" spans="1:25" x14ac:dyDescent="0.2">
      <c r="A105" s="10" t="s">
        <v>126</v>
      </c>
      <c r="B105" s="11"/>
      <c r="C105" s="14" t="s">
        <v>139</v>
      </c>
      <c r="D105" s="17">
        <f t="shared" ref="D105:T119" si="112">IFERROR(D25/D$39*100,"")</f>
        <v>62.782070426464152</v>
      </c>
      <c r="E105" s="17">
        <f t="shared" si="112"/>
        <v>69.105257667852072</v>
      </c>
      <c r="F105" s="17">
        <f t="shared" si="112"/>
        <v>68.964964754328633</v>
      </c>
      <c r="G105" s="17">
        <f t="shared" si="112"/>
        <v>66.980055000220489</v>
      </c>
      <c r="H105" s="17">
        <f t="shared" si="112"/>
        <v>63.657741321930672</v>
      </c>
      <c r="I105" s="17">
        <f t="shared" si="112"/>
        <v>65.701287670859898</v>
      </c>
      <c r="J105" s="17">
        <f t="shared" si="112"/>
        <v>64.358154103591275</v>
      </c>
      <c r="K105" s="17">
        <f t="shared" si="112"/>
        <v>58.76540462996077</v>
      </c>
      <c r="L105" s="17">
        <f t="shared" si="112"/>
        <v>61.215225545700093</v>
      </c>
      <c r="M105" s="17">
        <f t="shared" si="112"/>
        <v>59.790441019894338</v>
      </c>
      <c r="N105" s="17">
        <f t="shared" si="112"/>
        <v>65.640322682558931</v>
      </c>
      <c r="O105" s="17">
        <f t="shared" si="112"/>
        <v>62.608262358692855</v>
      </c>
      <c r="P105" s="17">
        <f t="shared" si="112"/>
        <v>65.417313256983263</v>
      </c>
      <c r="Q105" s="17">
        <f t="shared" si="112"/>
        <v>66.483364419790036</v>
      </c>
      <c r="R105" s="17">
        <f t="shared" si="112"/>
        <v>63.92292824750546</v>
      </c>
      <c r="S105" s="17">
        <f t="shared" si="112"/>
        <v>65.229783150660239</v>
      </c>
      <c r="T105" s="17">
        <f t="shared" si="112"/>
        <v>64.641973831708725</v>
      </c>
      <c r="U105" s="17">
        <f>IFERROR(U25/U$39*100,"")</f>
        <v>65.387908304013393</v>
      </c>
      <c r="V105" s="17">
        <f>IFERROR('[7]EreCstN-1'!E3948/'[7]EreCstN-1'!E$3962*100,"")</f>
        <v>64.170635016558293</v>
      </c>
      <c r="W105" s="17">
        <f>IFERROR('[7]EreCstN-1'!F3948/'[7]EreCstN-1'!F$3962*100,"")</f>
        <v>63.9318668983233</v>
      </c>
      <c r="X105" s="17">
        <f>IFERROR('[7]EreCstN-1'!G3948/'[7]EreCstN-1'!G$3962*100,"")</f>
        <v>65.577311585668625</v>
      </c>
      <c r="Y105" s="17">
        <f>IFERROR('[7]EreCstN-1'!H3948/'[7]EreCstN-1'!H$3962*100,"")</f>
        <v>66.000945639072199</v>
      </c>
    </row>
    <row r="106" spans="1:25" x14ac:dyDescent="0.2">
      <c r="A106" s="10" t="s">
        <v>127</v>
      </c>
      <c r="B106" s="11"/>
      <c r="C106" s="14" t="s">
        <v>140</v>
      </c>
      <c r="D106" s="17">
        <f t="shared" si="112"/>
        <v>4.2677961196552312</v>
      </c>
      <c r="E106" s="17">
        <f t="shared" si="112"/>
        <v>2.2723443741731635</v>
      </c>
      <c r="F106" s="17">
        <f t="shared" si="112"/>
        <v>2.0554200127356759</v>
      </c>
      <c r="G106" s="17">
        <f t="shared" si="112"/>
        <v>3.5873719529268127</v>
      </c>
      <c r="H106" s="17">
        <f t="shared" si="112"/>
        <v>3.2051132306327688</v>
      </c>
      <c r="I106" s="17">
        <f t="shared" si="112"/>
        <v>2.9651574810775339</v>
      </c>
      <c r="J106" s="17">
        <f t="shared" si="112"/>
        <v>2.7489444460003796</v>
      </c>
      <c r="K106" s="17">
        <f t="shared" si="112"/>
        <v>2.4580812710198496</v>
      </c>
      <c r="L106" s="17">
        <f t="shared" si="112"/>
        <v>2.7702766564054708</v>
      </c>
      <c r="M106" s="17">
        <f t="shared" si="112"/>
        <v>2.6941551595206765</v>
      </c>
      <c r="N106" s="17">
        <f t="shared" si="112"/>
        <v>1.8115040915972984</v>
      </c>
      <c r="O106" s="17">
        <f t="shared" si="112"/>
        <v>2.1837602142295127</v>
      </c>
      <c r="P106" s="17">
        <f t="shared" si="112"/>
        <v>2.8866976374529068</v>
      </c>
      <c r="Q106" s="17">
        <f t="shared" si="112"/>
        <v>2.6357776139884841</v>
      </c>
      <c r="R106" s="17">
        <f t="shared" si="112"/>
        <v>3.0374767068568498</v>
      </c>
      <c r="S106" s="17">
        <f t="shared" si="112"/>
        <v>3.4146443183671304</v>
      </c>
      <c r="T106" s="17">
        <f t="shared" si="112"/>
        <v>2.6822122483534976</v>
      </c>
      <c r="U106" s="17">
        <f t="shared" ref="U106:U119" si="113">IFERROR(U26/U$39*100,"")</f>
        <v>2.4911155789297061</v>
      </c>
      <c r="V106" s="17">
        <f>IFERROR('[7]EreCstN-1'!E3949/'[7]EreCstN-1'!E$3962*100,"")</f>
        <v>2.308894744051504</v>
      </c>
      <c r="W106" s="17">
        <f>IFERROR('[7]EreCstN-1'!F3949/'[7]EreCstN-1'!F$3962*100,"")</f>
        <v>2.3220576319303037</v>
      </c>
      <c r="X106" s="17">
        <f>IFERROR('[7]EreCstN-1'!G3949/'[7]EreCstN-1'!G$3962*100,"")</f>
        <v>2.2520269676778648</v>
      </c>
      <c r="Y106" s="17">
        <f>IFERROR('[7]EreCstN-1'!H3949/'[7]EreCstN-1'!H$3962*100,"")</f>
        <v>2.2473911682638197</v>
      </c>
    </row>
    <row r="107" spans="1:25" x14ac:dyDescent="0.2">
      <c r="A107" s="10" t="s">
        <v>128</v>
      </c>
      <c r="B107" s="11"/>
      <c r="C107" s="14" t="s">
        <v>141</v>
      </c>
      <c r="D107" s="17">
        <f t="shared" si="112"/>
        <v>0.61178540674543513</v>
      </c>
      <c r="E107" s="17">
        <f t="shared" si="112"/>
        <v>1.1242999951516204</v>
      </c>
      <c r="F107" s="17">
        <f t="shared" si="112"/>
        <v>0.58232818215584581</v>
      </c>
      <c r="G107" s="17">
        <f t="shared" si="112"/>
        <v>0.68371123128456268</v>
      </c>
      <c r="H107" s="17">
        <f t="shared" si="112"/>
        <v>1.0675748885675767</v>
      </c>
      <c r="I107" s="17">
        <f t="shared" si="112"/>
        <v>0.91276174988050107</v>
      </c>
      <c r="J107" s="17">
        <f t="shared" si="112"/>
        <v>0.70560211510172832</v>
      </c>
      <c r="K107" s="17">
        <f t="shared" si="112"/>
        <v>0.68094484039499603</v>
      </c>
      <c r="L107" s="17">
        <f t="shared" si="112"/>
        <v>0.83361132989909825</v>
      </c>
      <c r="M107" s="17">
        <f t="shared" si="112"/>
        <v>0.61271579011888055</v>
      </c>
      <c r="N107" s="17">
        <f t="shared" si="112"/>
        <v>0.79906282652344229</v>
      </c>
      <c r="O107" s="17">
        <f t="shared" si="112"/>
        <v>0.73388577754688344</v>
      </c>
      <c r="P107" s="17">
        <f t="shared" si="112"/>
        <v>0.92708406502020335</v>
      </c>
      <c r="Q107" s="17">
        <f t="shared" si="112"/>
        <v>0.97676627569497843</v>
      </c>
      <c r="R107" s="17">
        <f t="shared" si="112"/>
        <v>1.124657518304949</v>
      </c>
      <c r="S107" s="17">
        <f t="shared" si="112"/>
        <v>1.2620034678983967</v>
      </c>
      <c r="T107" s="17">
        <f t="shared" si="112"/>
        <v>0.98776198916159896</v>
      </c>
      <c r="U107" s="17">
        <f t="shared" si="113"/>
        <v>1.1323524940565781</v>
      </c>
      <c r="V107" s="17">
        <f>IFERROR('[7]EreCstN-1'!E3950/'[7]EreCstN-1'!E$3962*100,"")</f>
        <v>1.0738717397084774</v>
      </c>
      <c r="W107" s="17">
        <f>IFERROR('[7]EreCstN-1'!F3950/'[7]EreCstN-1'!F$3962*100,"")</f>
        <v>0.82178083162687698</v>
      </c>
      <c r="X107" s="17">
        <f>IFERROR('[7]EreCstN-1'!G3950/'[7]EreCstN-1'!G$3962*100,"")</f>
        <v>1.0266145382385683</v>
      </c>
      <c r="Y107" s="17">
        <f>IFERROR('[7]EreCstN-1'!H3950/'[7]EreCstN-1'!H$3962*100,"")</f>
        <v>1.054520754113863</v>
      </c>
    </row>
    <row r="108" spans="1:25" x14ac:dyDescent="0.2">
      <c r="A108" s="10" t="s">
        <v>129</v>
      </c>
      <c r="B108" s="11"/>
      <c r="C108" s="14" t="s">
        <v>142</v>
      </c>
      <c r="D108" s="17">
        <f t="shared" si="112"/>
        <v>16.561139714056619</v>
      </c>
      <c r="E108" s="17">
        <f t="shared" si="112"/>
        <v>13.336127679065937</v>
      </c>
      <c r="F108" s="17">
        <f t="shared" si="112"/>
        <v>14.373123804481983</v>
      </c>
      <c r="G108" s="17">
        <f t="shared" si="112"/>
        <v>11.431060540421932</v>
      </c>
      <c r="H108" s="17">
        <f t="shared" si="112"/>
        <v>17.621547093136432</v>
      </c>
      <c r="I108" s="17">
        <f t="shared" si="112"/>
        <v>15.427210281879397</v>
      </c>
      <c r="J108" s="17">
        <f t="shared" si="112"/>
        <v>15.798460586553373</v>
      </c>
      <c r="K108" s="17">
        <f t="shared" si="112"/>
        <v>23.762794672593522</v>
      </c>
      <c r="L108" s="17">
        <f t="shared" si="112"/>
        <v>19.66877715677413</v>
      </c>
      <c r="M108" s="17">
        <f t="shared" si="112"/>
        <v>19.548425357844312</v>
      </c>
      <c r="N108" s="17">
        <f t="shared" si="112"/>
        <v>14.906385249845307</v>
      </c>
      <c r="O108" s="17">
        <f t="shared" si="112"/>
        <v>17.729852312249808</v>
      </c>
      <c r="P108" s="17">
        <f t="shared" si="112"/>
        <v>13.893323775852433</v>
      </c>
      <c r="Q108" s="17">
        <f t="shared" si="112"/>
        <v>11.791414250073661</v>
      </c>
      <c r="R108" s="17">
        <f t="shared" si="112"/>
        <v>12.720219210667988</v>
      </c>
      <c r="S108" s="17">
        <f t="shared" si="112"/>
        <v>10.613881340351536</v>
      </c>
      <c r="T108" s="17">
        <f t="shared" si="112"/>
        <v>11.652299042564785</v>
      </c>
      <c r="U108" s="17">
        <f t="shared" si="113"/>
        <v>9.9343656741985171</v>
      </c>
      <c r="V108" s="17">
        <f>IFERROR('[7]EreCstN-1'!E3951/'[7]EreCstN-1'!E$3962*100,"")</f>
        <v>10.366659414859758</v>
      </c>
      <c r="W108" s="17">
        <f>IFERROR('[7]EreCstN-1'!F3951/'[7]EreCstN-1'!F$3962*100,"")</f>
        <v>10.209238042514228</v>
      </c>
      <c r="X108" s="17">
        <f>IFERROR('[7]EreCstN-1'!G3951/'[7]EreCstN-1'!G$3962*100,"")</f>
        <v>9.3668045166020431</v>
      </c>
      <c r="Y108" s="17">
        <f>IFERROR('[7]EreCstN-1'!H3951/'[7]EreCstN-1'!H$3962*100,"")</f>
        <v>9.3220367200974952</v>
      </c>
    </row>
    <row r="109" spans="1:25" x14ac:dyDescent="0.2">
      <c r="A109" s="10" t="s">
        <v>130</v>
      </c>
      <c r="B109" s="11"/>
      <c r="C109" s="14" t="s">
        <v>143</v>
      </c>
      <c r="D109" s="17">
        <f t="shared" si="112"/>
        <v>4.0340168136063701</v>
      </c>
      <c r="E109" s="17">
        <f t="shared" si="112"/>
        <v>2.5468651852298718</v>
      </c>
      <c r="F109" s="17">
        <f t="shared" si="112"/>
        <v>2.7159755031019612</v>
      </c>
      <c r="G109" s="17">
        <f t="shared" si="112"/>
        <v>4.7609310877512954</v>
      </c>
      <c r="H109" s="17">
        <f t="shared" si="112"/>
        <v>3.2228120945257781</v>
      </c>
      <c r="I109" s="17">
        <f t="shared" si="112"/>
        <v>2.5566992518542206</v>
      </c>
      <c r="J109" s="17">
        <f t="shared" si="112"/>
        <v>3.3742691411987531</v>
      </c>
      <c r="K109" s="17">
        <f t="shared" si="112"/>
        <v>2.2979477260615235</v>
      </c>
      <c r="L109" s="17">
        <f t="shared" si="112"/>
        <v>3.0953309900358841</v>
      </c>
      <c r="M109" s="17">
        <f t="shared" si="112"/>
        <v>3.5999912044982043</v>
      </c>
      <c r="N109" s="17">
        <f t="shared" si="112"/>
        <v>3.8109244265818178</v>
      </c>
      <c r="O109" s="17">
        <f t="shared" si="112"/>
        <v>3.6507388786993014</v>
      </c>
      <c r="P109" s="17">
        <f t="shared" si="112"/>
        <v>4.2864572761546382</v>
      </c>
      <c r="Q109" s="17">
        <f t="shared" si="112"/>
        <v>4.1311460262858954</v>
      </c>
      <c r="R109" s="17">
        <f t="shared" si="112"/>
        <v>4.3251757358028984</v>
      </c>
      <c r="S109" s="17">
        <f t="shared" si="112"/>
        <v>5.0712671046987738</v>
      </c>
      <c r="T109" s="17">
        <f t="shared" si="112"/>
        <v>3.8165389305264434</v>
      </c>
      <c r="U109" s="17">
        <f t="shared" si="113"/>
        <v>3.9486185370612894</v>
      </c>
      <c r="V109" s="17">
        <f>IFERROR('[7]EreCstN-1'!E3952/'[7]EreCstN-1'!E$3962*100,"")</f>
        <v>3.9196016340738238</v>
      </c>
      <c r="W109" s="17">
        <f>IFERROR('[7]EreCstN-1'!F3952/'[7]EreCstN-1'!F$3962*100,"")</f>
        <v>4.0976022772332223</v>
      </c>
      <c r="X109" s="17">
        <f>IFERROR('[7]EreCstN-1'!G3952/'[7]EreCstN-1'!G$3962*100,"")</f>
        <v>3.6403855495981916</v>
      </c>
      <c r="Y109" s="17">
        <f>IFERROR('[7]EreCstN-1'!H3952/'[7]EreCstN-1'!H$3962*100,"")</f>
        <v>4.651112457795862</v>
      </c>
    </row>
    <row r="110" spans="1:25" x14ac:dyDescent="0.2">
      <c r="A110" s="10" t="s">
        <v>131</v>
      </c>
      <c r="B110" s="11"/>
      <c r="C110" s="14" t="s">
        <v>144</v>
      </c>
      <c r="D110" s="17">
        <f t="shared" si="112"/>
        <v>0.48726610166641671</v>
      </c>
      <c r="E110" s="17">
        <f t="shared" si="112"/>
        <v>0.71499431428592231</v>
      </c>
      <c r="F110" s="17">
        <f t="shared" si="112"/>
        <v>0.61243390126642627</v>
      </c>
      <c r="G110" s="17">
        <f t="shared" si="112"/>
        <v>0.75132770438536833</v>
      </c>
      <c r="H110" s="17">
        <f t="shared" si="112"/>
        <v>0.62043205213719832</v>
      </c>
      <c r="I110" s="17">
        <f t="shared" si="112"/>
        <v>0.80240355797149832</v>
      </c>
      <c r="J110" s="17">
        <f t="shared" si="112"/>
        <v>1.0641666204355305</v>
      </c>
      <c r="K110" s="17">
        <f t="shared" si="112"/>
        <v>1.1608920403023741</v>
      </c>
      <c r="L110" s="17">
        <f t="shared" si="112"/>
        <v>1.6302281750409191</v>
      </c>
      <c r="M110" s="17">
        <f t="shared" si="112"/>
        <v>1.014922472068108</v>
      </c>
      <c r="N110" s="17">
        <f t="shared" si="112"/>
        <v>1.5286066024633198</v>
      </c>
      <c r="O110" s="17">
        <f t="shared" si="112"/>
        <v>1.0472569911024121</v>
      </c>
      <c r="P110" s="17">
        <f t="shared" si="112"/>
        <v>1.7484863527485586</v>
      </c>
      <c r="Q110" s="17">
        <f t="shared" si="112"/>
        <v>2.8083093877629874</v>
      </c>
      <c r="R110" s="17">
        <f t="shared" si="112"/>
        <v>1.6894409021879502</v>
      </c>
      <c r="S110" s="17">
        <f t="shared" si="112"/>
        <v>2.6008752232076229</v>
      </c>
      <c r="T110" s="17">
        <f t="shared" si="112"/>
        <v>3.2603217004845377</v>
      </c>
      <c r="U110" s="17">
        <f t="shared" si="113"/>
        <v>3.7355443773640902</v>
      </c>
      <c r="V110" s="17">
        <f>IFERROR('[7]EreCstN-1'!E3953/'[7]EreCstN-1'!E$3962*100,"")</f>
        <v>3.6817020796570703</v>
      </c>
      <c r="W110" s="17">
        <f>IFERROR('[7]EreCstN-1'!F3953/'[7]EreCstN-1'!F$3962*100,"")</f>
        <v>3.5980208299411722</v>
      </c>
      <c r="X110" s="17">
        <f>IFERROR('[7]EreCstN-1'!G3953/'[7]EreCstN-1'!G$3962*100,"")</f>
        <v>3.1936728851507472</v>
      </c>
      <c r="Y110" s="17">
        <f>IFERROR('[7]EreCstN-1'!H3953/'[7]EreCstN-1'!H$3962*100,"")</f>
        <v>2.9960775956793619</v>
      </c>
    </row>
    <row r="111" spans="1:25" x14ac:dyDescent="0.2">
      <c r="A111" s="10" t="s">
        <v>132</v>
      </c>
      <c r="B111" s="11"/>
      <c r="C111" s="14" t="s">
        <v>145</v>
      </c>
      <c r="D111" s="17">
        <f t="shared" si="112"/>
        <v>2.8095955186530079</v>
      </c>
      <c r="E111" s="17">
        <f t="shared" si="112"/>
        <v>2.7704331392045765</v>
      </c>
      <c r="F111" s="17">
        <f t="shared" si="112"/>
        <v>2.946434903550744</v>
      </c>
      <c r="G111" s="17">
        <f t="shared" si="112"/>
        <v>3.0723162415084366</v>
      </c>
      <c r="H111" s="17">
        <f t="shared" si="112"/>
        <v>2.7145606196833008</v>
      </c>
      <c r="I111" s="17">
        <f t="shared" si="112"/>
        <v>2.599596414298186</v>
      </c>
      <c r="J111" s="17">
        <f t="shared" si="112"/>
        <v>2.5096159545430736</v>
      </c>
      <c r="K111" s="17">
        <f t="shared" si="112"/>
        <v>2.7157492332594644</v>
      </c>
      <c r="L111" s="17">
        <f t="shared" si="112"/>
        <v>2.8102721463833809</v>
      </c>
      <c r="M111" s="17">
        <f t="shared" si="112"/>
        <v>2.5874146708405354</v>
      </c>
      <c r="N111" s="17">
        <f t="shared" si="112"/>
        <v>2.698960124024476</v>
      </c>
      <c r="O111" s="17">
        <f t="shared" si="112"/>
        <v>3.2100167607654626</v>
      </c>
      <c r="P111" s="17">
        <f t="shared" si="112"/>
        <v>3.0626099269443374</v>
      </c>
      <c r="Q111" s="17">
        <f t="shared" si="112"/>
        <v>3.1243583119770491</v>
      </c>
      <c r="R111" s="17">
        <f t="shared" si="112"/>
        <v>4.2883213128922089</v>
      </c>
      <c r="S111" s="17">
        <f t="shared" si="112"/>
        <v>3.9882144624239642</v>
      </c>
      <c r="T111" s="17">
        <f t="shared" si="112"/>
        <v>3.8389828508107424</v>
      </c>
      <c r="U111" s="17">
        <f t="shared" si="113"/>
        <v>3.7991829245754145</v>
      </c>
      <c r="V111" s="17">
        <f>IFERROR('[7]EreCstN-1'!E3954/'[7]EreCstN-1'!E$3962*100,"")</f>
        <v>4.6731852353211343</v>
      </c>
      <c r="W111" s="17">
        <f>IFERROR('[7]EreCstN-1'!F3954/'[7]EreCstN-1'!F$3962*100,"")</f>
        <v>4.2663642615370172</v>
      </c>
      <c r="X111" s="17">
        <f>IFERROR('[7]EreCstN-1'!G3954/'[7]EreCstN-1'!G$3962*100,"")</f>
        <v>4.1674061087777599</v>
      </c>
      <c r="Y111" s="17">
        <f>IFERROR('[7]EreCstN-1'!H3954/'[7]EreCstN-1'!H$3962*100,"")</f>
        <v>4.0537615790840622</v>
      </c>
    </row>
    <row r="112" spans="1:25" x14ac:dyDescent="0.2">
      <c r="A112" s="10" t="s">
        <v>133</v>
      </c>
      <c r="B112" s="11"/>
      <c r="C112" s="14" t="s">
        <v>94</v>
      </c>
      <c r="D112" s="17">
        <f t="shared" si="112"/>
        <v>4.9987403352420889</v>
      </c>
      <c r="E112" s="17">
        <f t="shared" si="112"/>
        <v>5.3560905184874805</v>
      </c>
      <c r="F112" s="17">
        <f t="shared" si="112"/>
        <v>4.9071220682735648</v>
      </c>
      <c r="G112" s="17">
        <f t="shared" si="112"/>
        <v>5.0692283510416898</v>
      </c>
      <c r="H112" s="17">
        <f t="shared" si="112"/>
        <v>4.988188520780894</v>
      </c>
      <c r="I112" s="17">
        <f t="shared" si="112"/>
        <v>5.2402095109156024</v>
      </c>
      <c r="J112" s="17">
        <f t="shared" si="112"/>
        <v>5.5305239940951383</v>
      </c>
      <c r="K112" s="17">
        <f t="shared" si="112"/>
        <v>5.1003657758997907</v>
      </c>
      <c r="L112" s="17">
        <f t="shared" si="112"/>
        <v>4.951299707323999</v>
      </c>
      <c r="M112" s="17">
        <f t="shared" si="112"/>
        <v>4.8496730169303985</v>
      </c>
      <c r="N112" s="17">
        <f t="shared" si="112"/>
        <v>5.1257081595977239</v>
      </c>
      <c r="O112" s="17">
        <f t="shared" si="112"/>
        <v>4.8713492975900765</v>
      </c>
      <c r="P112" s="17">
        <f t="shared" si="112"/>
        <v>5.2560631494319461</v>
      </c>
      <c r="Q112" s="17">
        <f t="shared" si="112"/>
        <v>5.2436325728278526</v>
      </c>
      <c r="R112" s="17">
        <f t="shared" si="112"/>
        <v>5.3053833908082382</v>
      </c>
      <c r="S112" s="17">
        <f t="shared" si="112"/>
        <v>5.1918036760843442</v>
      </c>
      <c r="T112" s="17">
        <f t="shared" si="112"/>
        <v>5.1930845315315883</v>
      </c>
      <c r="U112" s="17">
        <f t="shared" si="113"/>
        <v>5.5324247038127323</v>
      </c>
      <c r="V112" s="17">
        <f>IFERROR('[7]EreCstN-1'!E3955/'[7]EreCstN-1'!E$3962*100,"")</f>
        <v>5.3558622801292435</v>
      </c>
      <c r="W112" s="17">
        <f>IFERROR('[7]EreCstN-1'!F3955/'[7]EreCstN-1'!F$3962*100,"")</f>
        <v>5.5530546685388193</v>
      </c>
      <c r="X112" s="17">
        <f>IFERROR('[7]EreCstN-1'!G3955/'[7]EreCstN-1'!G$3962*100,"")</f>
        <v>5.3575045755781545</v>
      </c>
      <c r="Y112" s="17">
        <f>IFERROR('[7]EreCstN-1'!H3955/'[7]EreCstN-1'!H$3962*100,"")</f>
        <v>4.4318507222151933</v>
      </c>
    </row>
    <row r="113" spans="1:25" x14ac:dyDescent="0.2">
      <c r="A113" s="10" t="s">
        <v>134</v>
      </c>
      <c r="B113" s="11"/>
      <c r="C113" s="14" t="s">
        <v>146</v>
      </c>
      <c r="D113" s="17">
        <f t="shared" si="112"/>
        <v>0.20188304245591696</v>
      </c>
      <c r="E113" s="17">
        <f t="shared" si="112"/>
        <v>0.21367871172003347</v>
      </c>
      <c r="F113" s="17">
        <f t="shared" si="112"/>
        <v>0.19928756799412797</v>
      </c>
      <c r="G113" s="17">
        <f t="shared" si="112"/>
        <v>0.20799734609701637</v>
      </c>
      <c r="H113" s="17">
        <f t="shared" si="112"/>
        <v>0.20304934266344526</v>
      </c>
      <c r="I113" s="17">
        <f t="shared" si="112"/>
        <v>0.21450694429120259</v>
      </c>
      <c r="J113" s="17">
        <f t="shared" si="112"/>
        <v>0.23103452026986554</v>
      </c>
      <c r="K113" s="17">
        <f t="shared" si="112"/>
        <v>0.20611863792702667</v>
      </c>
      <c r="L113" s="17">
        <f t="shared" si="112"/>
        <v>0.20672981416390784</v>
      </c>
      <c r="M113" s="17">
        <f t="shared" si="112"/>
        <v>0.19822151830681989</v>
      </c>
      <c r="N113" s="17">
        <f t="shared" si="112"/>
        <v>0.21224903602115414</v>
      </c>
      <c r="O113" s="17">
        <f t="shared" si="112"/>
        <v>0.1989549057595619</v>
      </c>
      <c r="P113" s="17">
        <f t="shared" si="112"/>
        <v>0.21844445902639131</v>
      </c>
      <c r="Q113" s="17">
        <f t="shared" si="112"/>
        <v>0.21663171944365497</v>
      </c>
      <c r="R113" s="17">
        <f t="shared" si="112"/>
        <v>0.22264735391490298</v>
      </c>
      <c r="S113" s="17">
        <f t="shared" si="112"/>
        <v>0.22051644885910607</v>
      </c>
      <c r="T113" s="17">
        <f t="shared" si="112"/>
        <v>0.22375693802823188</v>
      </c>
      <c r="U113" s="17">
        <f t="shared" si="113"/>
        <v>0.23238960981367007</v>
      </c>
      <c r="V113" s="17">
        <f>IFERROR('[7]EreCstN-1'!E3956/'[7]EreCstN-1'!E$3962*100,"")</f>
        <v>0.22138154979171198</v>
      </c>
      <c r="W113" s="17">
        <f>IFERROR('[7]EreCstN-1'!F3956/'[7]EreCstN-1'!F$3962*100,"")</f>
        <v>0.2168428674595862</v>
      </c>
      <c r="X113" s="17">
        <f>IFERROR('[7]EreCstN-1'!G3956/'[7]EreCstN-1'!G$3962*100,"")</f>
        <v>0.21027044759103206</v>
      </c>
      <c r="Y113" s="17">
        <f>IFERROR('[7]EreCstN-1'!H3956/'[7]EreCstN-1'!H$3962*100,"")</f>
        <v>0.2340789675219595</v>
      </c>
    </row>
    <row r="114" spans="1:25" x14ac:dyDescent="0.2">
      <c r="A114" s="10" t="s">
        <v>135</v>
      </c>
      <c r="B114" s="11"/>
      <c r="C114" s="14" t="s">
        <v>106</v>
      </c>
      <c r="D114" s="17">
        <f t="shared" si="112"/>
        <v>0.11086694974284331</v>
      </c>
      <c r="E114" s="17">
        <f t="shared" si="112"/>
        <v>0.18230078883225451</v>
      </c>
      <c r="F114" s="17">
        <f t="shared" si="112"/>
        <v>0.15150928220682405</v>
      </c>
      <c r="G114" s="17">
        <f t="shared" si="112"/>
        <v>0.20800603346666835</v>
      </c>
      <c r="H114" s="17">
        <f t="shared" si="112"/>
        <v>0.20047499681524719</v>
      </c>
      <c r="I114" s="17">
        <f t="shared" si="112"/>
        <v>0.33929515227028439</v>
      </c>
      <c r="J114" s="17">
        <f t="shared" si="112"/>
        <v>0.33063902704223103</v>
      </c>
      <c r="K114" s="17">
        <f t="shared" si="112"/>
        <v>0.37005366001670487</v>
      </c>
      <c r="L114" s="17">
        <f t="shared" si="112"/>
        <v>0.4370032057315334</v>
      </c>
      <c r="M114" s="17">
        <f t="shared" si="112"/>
        <v>0.38016939334528149</v>
      </c>
      <c r="N114" s="17">
        <f t="shared" si="112"/>
        <v>0.38133206912043893</v>
      </c>
      <c r="O114" s="17">
        <f t="shared" si="112"/>
        <v>0.34531316739576717</v>
      </c>
      <c r="P114" s="17">
        <f t="shared" si="112"/>
        <v>0.36192159308407079</v>
      </c>
      <c r="Q114" s="17">
        <f t="shared" si="112"/>
        <v>0.37595272760074727</v>
      </c>
      <c r="R114" s="17">
        <f t="shared" si="112"/>
        <v>0.39789524145919053</v>
      </c>
      <c r="S114" s="17">
        <f t="shared" si="112"/>
        <v>0.41696253125452687</v>
      </c>
      <c r="T114" s="17">
        <f t="shared" si="112"/>
        <v>0.35095620553663481</v>
      </c>
      <c r="U114" s="17">
        <f t="shared" si="113"/>
        <v>0.34242668046311403</v>
      </c>
      <c r="V114" s="17">
        <f>IFERROR('[7]EreCstN-1'!E3957/'[7]EreCstN-1'!E$3962*100,"")</f>
        <v>0.31726655224926881</v>
      </c>
      <c r="W114" s="17">
        <f>IFERROR('[7]EreCstN-1'!F3957/'[7]EreCstN-1'!F$3962*100,"")</f>
        <v>0.32813766074052225</v>
      </c>
      <c r="X114" s="17">
        <f>IFERROR('[7]EreCstN-1'!G3957/'[7]EreCstN-1'!G$3962*100,"")</f>
        <v>0.31477826595895336</v>
      </c>
      <c r="Y114" s="17">
        <f>IFERROR('[7]EreCstN-1'!H3957/'[7]EreCstN-1'!H$3962*100,"")</f>
        <v>0.31782130085307297</v>
      </c>
    </row>
    <row r="115" spans="1:25" x14ac:dyDescent="0.2">
      <c r="A115" s="10" t="s">
        <v>136</v>
      </c>
      <c r="B115" s="11"/>
      <c r="C115" s="14" t="s">
        <v>147</v>
      </c>
      <c r="D115" s="17">
        <f t="shared" si="112"/>
        <v>2.1989120542416534</v>
      </c>
      <c r="E115" s="17">
        <f t="shared" si="112"/>
        <v>1.3878840965267014</v>
      </c>
      <c r="F115" s="17">
        <f t="shared" si="112"/>
        <v>1.5479677149877258</v>
      </c>
      <c r="G115" s="17">
        <f t="shared" si="112"/>
        <v>2.2806692041902172</v>
      </c>
      <c r="H115" s="17">
        <f t="shared" si="112"/>
        <v>1.5534736264306435</v>
      </c>
      <c r="I115" s="17">
        <f t="shared" si="112"/>
        <v>2.2226433454291228</v>
      </c>
      <c r="J115" s="17">
        <f t="shared" si="112"/>
        <v>2.2076455610191834</v>
      </c>
      <c r="K115" s="17">
        <f t="shared" si="112"/>
        <v>1.3237057196547803</v>
      </c>
      <c r="L115" s="17">
        <f t="shared" si="112"/>
        <v>1.2201783226855123</v>
      </c>
      <c r="M115" s="17">
        <f t="shared" si="112"/>
        <v>3.542817449533338</v>
      </c>
      <c r="N115" s="17">
        <f t="shared" si="112"/>
        <v>1.896025991296751</v>
      </c>
      <c r="O115" s="17">
        <f t="shared" si="112"/>
        <v>2.0218286938555585</v>
      </c>
      <c r="P115" s="17">
        <f t="shared" si="112"/>
        <v>0.6176674073854197</v>
      </c>
      <c r="Q115" s="17">
        <f t="shared" si="112"/>
        <v>0.78225105946114759</v>
      </c>
      <c r="R115" s="17">
        <f t="shared" si="112"/>
        <v>1.449887030726694</v>
      </c>
      <c r="S115" s="17">
        <f t="shared" si="112"/>
        <v>0.75227542094806177</v>
      </c>
      <c r="T115" s="17">
        <f t="shared" si="112"/>
        <v>1.9055851262920915</v>
      </c>
      <c r="U115" s="17">
        <f t="shared" si="113"/>
        <v>1.9087950493400636</v>
      </c>
      <c r="V115" s="17">
        <f>IFERROR('[7]EreCstN-1'!E3958/'[7]EreCstN-1'!E$3962*100,"")</f>
        <v>1.9745058699348146</v>
      </c>
      <c r="W115" s="17">
        <f>IFERROR('[7]EreCstN-1'!F3958/'[7]EreCstN-1'!F$3962*100,"")</f>
        <v>1.9937284138863718</v>
      </c>
      <c r="X115" s="17">
        <f>IFERROR('[7]EreCstN-1'!G3958/'[7]EreCstN-1'!G$3962*100,"")</f>
        <v>2.1401695428724055</v>
      </c>
      <c r="Y115" s="17">
        <f>IFERROR('[7]EreCstN-1'!H3958/'[7]EreCstN-1'!H$3962*100,"")</f>
        <v>1.8869495148605184</v>
      </c>
    </row>
    <row r="116" spans="1:25" x14ac:dyDescent="0.2">
      <c r="A116" s="10" t="s">
        <v>137</v>
      </c>
      <c r="B116" s="11"/>
      <c r="C116" s="14" t="s">
        <v>148</v>
      </c>
      <c r="D116" s="17">
        <f t="shared" si="112"/>
        <v>6.997254142363632E-2</v>
      </c>
      <c r="E116" s="17">
        <f t="shared" si="112"/>
        <v>7.2874972793933512E-2</v>
      </c>
      <c r="F116" s="17">
        <f t="shared" si="112"/>
        <v>6.2389085192814865E-2</v>
      </c>
      <c r="G116" s="17">
        <f t="shared" si="112"/>
        <v>6.3351075139235241E-2</v>
      </c>
      <c r="H116" s="17">
        <f t="shared" si="112"/>
        <v>7.0143200611890874E-2</v>
      </c>
      <c r="I116" s="17">
        <f t="shared" si="112"/>
        <v>9.0762190064684292E-2</v>
      </c>
      <c r="J116" s="17">
        <f t="shared" si="112"/>
        <v>0.12962050894345811</v>
      </c>
      <c r="K116" s="17">
        <f t="shared" si="112"/>
        <v>0.23564686165279997</v>
      </c>
      <c r="L116" s="17">
        <f t="shared" si="112"/>
        <v>0.25591617685662671</v>
      </c>
      <c r="M116" s="17">
        <f t="shared" si="112"/>
        <v>0.34672725100623858</v>
      </c>
      <c r="N116" s="17">
        <f t="shared" si="112"/>
        <v>0.31032173389114431</v>
      </c>
      <c r="O116" s="17">
        <f t="shared" si="112"/>
        <v>0.55097852740325937</v>
      </c>
      <c r="P116" s="17">
        <f t="shared" si="112"/>
        <v>0.41929643425203539</v>
      </c>
      <c r="Q116" s="17">
        <f t="shared" si="112"/>
        <v>0.54059092981559198</v>
      </c>
      <c r="R116" s="17">
        <f t="shared" si="112"/>
        <v>0.55682506370417861</v>
      </c>
      <c r="S116" s="17">
        <f t="shared" si="112"/>
        <v>0.30458351864908889</v>
      </c>
      <c r="T116" s="17">
        <f t="shared" si="112"/>
        <v>0.50060153838499089</v>
      </c>
      <c r="U116" s="17">
        <f t="shared" si="113"/>
        <v>0.5867309389130243</v>
      </c>
      <c r="V116" s="17">
        <f>IFERROR('[7]EreCstN-1'!E3959/'[7]EreCstN-1'!E$3962*100,"")</f>
        <v>0.99027452117930492</v>
      </c>
      <c r="W116" s="17">
        <f>IFERROR('[7]EreCstN-1'!F3959/'[7]EreCstN-1'!F$3962*100,"")</f>
        <v>0.98766945637952863</v>
      </c>
      <c r="X116" s="17">
        <f>IFERROR('[7]EreCstN-1'!G3959/'[7]EreCstN-1'!G$3962*100,"")</f>
        <v>0.95544883687996662</v>
      </c>
      <c r="Y116" s="17">
        <f>IFERROR('[7]EreCstN-1'!H3959/'[7]EreCstN-1'!H$3962*100,"")</f>
        <v>1.1067972802887529</v>
      </c>
    </row>
    <row r="117" spans="1:25" x14ac:dyDescent="0.2">
      <c r="A117" s="10" t="s">
        <v>138</v>
      </c>
      <c r="B117" s="11"/>
      <c r="C117" s="14" t="s">
        <v>149</v>
      </c>
      <c r="D117" s="17">
        <f t="shared" si="112"/>
        <v>0.86595497604663674</v>
      </c>
      <c r="E117" s="17">
        <f t="shared" si="112"/>
        <v>0.91684855667642406</v>
      </c>
      <c r="F117" s="17">
        <f t="shared" si="112"/>
        <v>0.88104321972365773</v>
      </c>
      <c r="G117" s="17">
        <f t="shared" si="112"/>
        <v>0.90397423156629242</v>
      </c>
      <c r="H117" s="17">
        <f t="shared" si="112"/>
        <v>0.87488901208415226</v>
      </c>
      <c r="I117" s="17">
        <f t="shared" si="112"/>
        <v>0.92746644920788679</v>
      </c>
      <c r="J117" s="17">
        <f t="shared" si="112"/>
        <v>1.0113234212060216</v>
      </c>
      <c r="K117" s="17">
        <f t="shared" si="112"/>
        <v>0.9222949312564076</v>
      </c>
      <c r="L117" s="17">
        <f t="shared" si="112"/>
        <v>0.90515077299944002</v>
      </c>
      <c r="M117" s="17">
        <f t="shared" si="112"/>
        <v>0.83432569609285778</v>
      </c>
      <c r="N117" s="17">
        <f t="shared" si="112"/>
        <v>0.8785970064781865</v>
      </c>
      <c r="O117" s="17">
        <f t="shared" si="112"/>
        <v>0.84780211470955813</v>
      </c>
      <c r="P117" s="17">
        <f t="shared" si="112"/>
        <v>0.90463466566381745</v>
      </c>
      <c r="Q117" s="17">
        <f t="shared" si="112"/>
        <v>0.88980470527791877</v>
      </c>
      <c r="R117" s="17">
        <f t="shared" si="112"/>
        <v>0.95914228516848199</v>
      </c>
      <c r="S117" s="17">
        <f t="shared" si="112"/>
        <v>0.9331893365972026</v>
      </c>
      <c r="T117" s="17">
        <f t="shared" si="112"/>
        <v>0.94592506661611775</v>
      </c>
      <c r="U117" s="17">
        <f t="shared" si="113"/>
        <v>0.96814512745841463</v>
      </c>
      <c r="V117" s="17">
        <f>IFERROR('[7]EreCstN-1'!E3960/'[7]EreCstN-1'!E$3962*100,"")</f>
        <v>0.94615936248559718</v>
      </c>
      <c r="W117" s="17">
        <f>IFERROR('[7]EreCstN-1'!F3960/'[7]EreCstN-1'!F$3962*100,"")</f>
        <v>1.6736361598890501</v>
      </c>
      <c r="X117" s="17">
        <f>IFERROR('[7]EreCstN-1'!G3960/'[7]EreCstN-1'!G$3962*100,"")</f>
        <v>1.7976061794056857</v>
      </c>
      <c r="Y117" s="17">
        <f>IFERROR('[7]EreCstN-1'!H3960/'[7]EreCstN-1'!H$3962*100,"")</f>
        <v>1.6966563001538328</v>
      </c>
    </row>
    <row r="118" spans="1:25" x14ac:dyDescent="0.2">
      <c r="A118" s="10"/>
      <c r="B118" s="11"/>
      <c r="C118" s="14"/>
      <c r="D118" s="17">
        <f t="shared" si="112"/>
        <v>0</v>
      </c>
      <c r="E118" s="17">
        <f t="shared" si="112"/>
        <v>0</v>
      </c>
      <c r="F118" s="17">
        <f t="shared" si="112"/>
        <v>0</v>
      </c>
      <c r="G118" s="17">
        <f t="shared" si="112"/>
        <v>0</v>
      </c>
      <c r="H118" s="17">
        <f t="shared" si="112"/>
        <v>0</v>
      </c>
      <c r="I118" s="17">
        <f t="shared" si="112"/>
        <v>0</v>
      </c>
      <c r="J118" s="17">
        <f t="shared" si="112"/>
        <v>0</v>
      </c>
      <c r="K118" s="17">
        <f t="shared" si="112"/>
        <v>0</v>
      </c>
      <c r="L118" s="17">
        <f t="shared" si="112"/>
        <v>0</v>
      </c>
      <c r="M118" s="17">
        <f t="shared" si="112"/>
        <v>0</v>
      </c>
      <c r="N118" s="17">
        <f t="shared" si="112"/>
        <v>0</v>
      </c>
      <c r="O118" s="17">
        <f t="shared" si="112"/>
        <v>0</v>
      </c>
      <c r="P118" s="17">
        <f t="shared" si="112"/>
        <v>0</v>
      </c>
      <c r="Q118" s="17">
        <f t="shared" si="112"/>
        <v>0</v>
      </c>
      <c r="R118" s="17">
        <f t="shared" si="112"/>
        <v>0</v>
      </c>
      <c r="S118" s="17">
        <f t="shared" si="112"/>
        <v>0</v>
      </c>
      <c r="T118" s="17">
        <f t="shared" si="112"/>
        <v>0</v>
      </c>
      <c r="U118" s="17">
        <f t="shared" si="113"/>
        <v>0</v>
      </c>
      <c r="V118" s="17"/>
      <c r="W118" s="17"/>
      <c r="X118" s="17"/>
      <c r="Y118" s="17"/>
    </row>
    <row r="119" spans="1:25" x14ac:dyDescent="0.2">
      <c r="A119" s="12" t="s">
        <v>150</v>
      </c>
      <c r="B119" s="12"/>
      <c r="C119" s="9" t="s">
        <v>112</v>
      </c>
      <c r="D119" s="19">
        <f t="shared" si="112"/>
        <v>100</v>
      </c>
      <c r="E119" s="19">
        <f t="shared" si="112"/>
        <v>100</v>
      </c>
      <c r="F119" s="19">
        <f t="shared" si="112"/>
        <v>100</v>
      </c>
      <c r="G119" s="19">
        <f t="shared" si="112"/>
        <v>100</v>
      </c>
      <c r="H119" s="19">
        <f t="shared" si="112"/>
        <v>100</v>
      </c>
      <c r="I119" s="19">
        <f t="shared" si="112"/>
        <v>100</v>
      </c>
      <c r="J119" s="19">
        <f t="shared" si="112"/>
        <v>100</v>
      </c>
      <c r="K119" s="19">
        <f t="shared" si="112"/>
        <v>100</v>
      </c>
      <c r="L119" s="19">
        <f t="shared" si="112"/>
        <v>100</v>
      </c>
      <c r="M119" s="19">
        <f t="shared" si="112"/>
        <v>100</v>
      </c>
      <c r="N119" s="19">
        <f t="shared" si="112"/>
        <v>100</v>
      </c>
      <c r="O119" s="19">
        <f t="shared" si="112"/>
        <v>100</v>
      </c>
      <c r="P119" s="19">
        <f t="shared" si="112"/>
        <v>100</v>
      </c>
      <c r="Q119" s="19">
        <f t="shared" si="112"/>
        <v>100</v>
      </c>
      <c r="R119" s="19">
        <f t="shared" si="112"/>
        <v>100</v>
      </c>
      <c r="S119" s="19">
        <f t="shared" si="112"/>
        <v>100</v>
      </c>
      <c r="T119" s="19">
        <f t="shared" si="112"/>
        <v>100</v>
      </c>
      <c r="U119" s="19">
        <f t="shared" si="113"/>
        <v>100</v>
      </c>
      <c r="V119" s="19">
        <f>IFERROR('[7]EreCstN-1'!E3962/'[7]EreCstN-1'!E$3962*100,"")</f>
        <v>100</v>
      </c>
      <c r="W119" s="19">
        <f>IFERROR('[7]EreCstN-1'!F3962/'[7]EreCstN-1'!F$3962*100,"")</f>
        <v>100</v>
      </c>
      <c r="X119" s="19">
        <f>IFERROR('[7]EreCstN-1'!G3962/'[7]EreCstN-1'!G$3962*100,"")</f>
        <v>100</v>
      </c>
      <c r="Y119" s="19">
        <f>IFERROR('[7]EreCstN-1'!H3962/'[7]EreCstN-1'!H$3962*100,"")</f>
        <v>100</v>
      </c>
    </row>
  </sheetData>
  <mergeCells count="6">
    <mergeCell ref="A2:C2"/>
    <mergeCell ref="A102:C102"/>
    <mergeCell ref="A22:C22"/>
    <mergeCell ref="A42:C42"/>
    <mergeCell ref="A62:C62"/>
    <mergeCell ref="A82:C8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9"/>
  <sheetViews>
    <sheetView zoomScale="110" zoomScaleNormal="110" workbookViewId="0">
      <pane xSplit="3" ySplit="4" topLeftCell="R131" activePane="bottomRight" state="frozen"/>
      <selection pane="topRight" activeCell="D1" sqref="D1"/>
      <selection pane="bottomLeft" activeCell="A5" sqref="A5"/>
      <selection pane="bottomRight" activeCell="Y5" sqref="Y5"/>
    </sheetView>
  </sheetViews>
  <sheetFormatPr defaultColWidth="8.85546875" defaultRowHeight="12.75" x14ac:dyDescent="0.2"/>
  <cols>
    <col min="1" max="1" width="8.140625" customWidth="1"/>
    <col min="3" max="3" width="42.42578125" bestFit="1" customWidth="1"/>
    <col min="4" max="21" width="12.42578125" bestFit="1" customWidth="1"/>
    <col min="22" max="22" width="10.140625" bestFit="1" customWidth="1"/>
  </cols>
  <sheetData>
    <row r="2" spans="1:25" ht="26.25" customHeight="1" x14ac:dyDescent="0.2">
      <c r="A2" s="132" t="s">
        <v>188</v>
      </c>
      <c r="B2" s="132"/>
      <c r="C2" s="132"/>
    </row>
    <row r="4" spans="1:25" x14ac:dyDescent="0.2">
      <c r="A4" s="5" t="s">
        <v>0</v>
      </c>
      <c r="B4" s="6" t="s">
        <v>1</v>
      </c>
      <c r="C4" s="13" t="s">
        <v>2</v>
      </c>
      <c r="D4" s="1">
        <v>1997</v>
      </c>
      <c r="E4" s="1">
        <f>+D4+1</f>
        <v>1998</v>
      </c>
      <c r="F4" s="1">
        <f>+E4+1</f>
        <v>1999</v>
      </c>
      <c r="G4" s="1">
        <f t="shared" ref="G4:Y4" si="0">+F4+1</f>
        <v>2000</v>
      </c>
      <c r="H4" s="1">
        <f t="shared" si="0"/>
        <v>2001</v>
      </c>
      <c r="I4" s="1">
        <f t="shared" si="0"/>
        <v>2002</v>
      </c>
      <c r="J4" s="1">
        <f t="shared" si="0"/>
        <v>2003</v>
      </c>
      <c r="K4" s="1">
        <f t="shared" si="0"/>
        <v>2004</v>
      </c>
      <c r="L4" s="1">
        <f t="shared" si="0"/>
        <v>2005</v>
      </c>
      <c r="M4" s="1">
        <f t="shared" si="0"/>
        <v>2006</v>
      </c>
      <c r="N4" s="1">
        <f t="shared" si="0"/>
        <v>2007</v>
      </c>
      <c r="O4" s="1">
        <f t="shared" si="0"/>
        <v>2008</v>
      </c>
      <c r="P4" s="1">
        <f t="shared" si="0"/>
        <v>2009</v>
      </c>
      <c r="Q4" s="1">
        <f t="shared" si="0"/>
        <v>2010</v>
      </c>
      <c r="R4" s="1">
        <f t="shared" si="0"/>
        <v>2011</v>
      </c>
      <c r="S4" s="1">
        <f t="shared" si="0"/>
        <v>2012</v>
      </c>
      <c r="T4" s="1">
        <f t="shared" si="0"/>
        <v>2013</v>
      </c>
      <c r="U4" s="1">
        <f t="shared" si="0"/>
        <v>2014</v>
      </c>
      <c r="V4" s="1">
        <f t="shared" si="0"/>
        <v>2015</v>
      </c>
      <c r="W4" s="1">
        <f t="shared" si="0"/>
        <v>2016</v>
      </c>
      <c r="X4" s="1">
        <f t="shared" si="0"/>
        <v>2017</v>
      </c>
      <c r="Y4" s="1">
        <f t="shared" si="0"/>
        <v>2018</v>
      </c>
    </row>
    <row r="5" spans="1:25" x14ac:dyDescent="0.2">
      <c r="A5" s="10" t="s">
        <v>126</v>
      </c>
      <c r="B5" s="11"/>
      <c r="C5" s="14" t="s">
        <v>157</v>
      </c>
      <c r="D5" s="3">
        <f t="shared" ref="D5:T5" si="1">SUM(D6:D7)</f>
        <v>22051.835596681885</v>
      </c>
      <c r="E5" s="3">
        <f t="shared" si="1"/>
        <v>3303.5254186595484</v>
      </c>
      <c r="F5" s="3">
        <f t="shared" si="1"/>
        <v>2213.9668618110309</v>
      </c>
      <c r="G5" s="3">
        <f t="shared" si="1"/>
        <v>5504.1696895116493</v>
      </c>
      <c r="H5" s="3">
        <f t="shared" si="1"/>
        <v>17739.380291717192</v>
      </c>
      <c r="I5" s="3">
        <f t="shared" si="1"/>
        <v>43870.913799859154</v>
      </c>
      <c r="J5" s="3">
        <f t="shared" si="1"/>
        <v>49015.425814295602</v>
      </c>
      <c r="K5" s="3">
        <f t="shared" si="1"/>
        <v>28877.426389220353</v>
      </c>
      <c r="L5" s="3">
        <f t="shared" si="1"/>
        <v>19467.056832991577</v>
      </c>
      <c r="M5" s="3">
        <f t="shared" si="1"/>
        <v>17632.045497219358</v>
      </c>
      <c r="N5" s="3">
        <f t="shared" si="1"/>
        <v>31394.550557783848</v>
      </c>
      <c r="O5" s="3">
        <f t="shared" si="1"/>
        <v>22229.706863249878</v>
      </c>
      <c r="P5" s="3">
        <f t="shared" si="1"/>
        <v>23415.720468999651</v>
      </c>
      <c r="Q5" s="3">
        <f t="shared" si="1"/>
        <v>34230.136004354106</v>
      </c>
      <c r="R5" s="3">
        <f t="shared" si="1"/>
        <v>18029.795216484188</v>
      </c>
      <c r="S5" s="3">
        <f t="shared" si="1"/>
        <v>19695.03813638405</v>
      </c>
      <c r="T5" s="3">
        <f t="shared" si="1"/>
        <v>33316.94479077599</v>
      </c>
      <c r="U5" s="3">
        <f>SUM(U6:U7)</f>
        <v>35559.020201448664</v>
      </c>
      <c r="V5" s="3">
        <f>SUM(V6:V7)</f>
        <v>30006</v>
      </c>
      <c r="W5" s="3">
        <f t="shared" ref="W5:X5" si="2">SUM(W6:W7)</f>
        <v>31384</v>
      </c>
      <c r="X5" s="3">
        <f t="shared" si="2"/>
        <v>47122</v>
      </c>
      <c r="Y5" s="3">
        <f t="shared" ref="Y5" si="3">SUM(Y6:Y7)</f>
        <v>58630</v>
      </c>
    </row>
    <row r="6" spans="1:25" s="36" customFormat="1" ht="12" x14ac:dyDescent="0.2">
      <c r="A6" s="33" t="s">
        <v>175</v>
      </c>
      <c r="B6" s="34"/>
      <c r="C6" s="35" t="s">
        <v>158</v>
      </c>
      <c r="D6" s="20">
        <f>[4]Tpub_Demande!D85</f>
        <v>15423.218374655213</v>
      </c>
      <c r="E6" s="20">
        <f>[4]Tpub_Demande!E85</f>
        <v>2304.4658133365219</v>
      </c>
      <c r="F6" s="20">
        <f>[4]Tpub_Demande!F85</f>
        <v>1542.0746062235376</v>
      </c>
      <c r="G6" s="20">
        <f>[4]Tpub_Demande!G85</f>
        <v>3844.0363956814181</v>
      </c>
      <c r="H6" s="20">
        <f>[4]Tpub_Demande!H85</f>
        <v>12404.767419657052</v>
      </c>
      <c r="I6" s="20">
        <f>[4]Tpub_Demande!I85</f>
        <v>30689.978367200172</v>
      </c>
      <c r="J6" s="20">
        <f>[4]Tpub_Demande!J85</f>
        <v>34290.819926105527</v>
      </c>
      <c r="K6" s="20">
        <f>[4]Tpub_Demande!K85</f>
        <v>20198.466476439677</v>
      </c>
      <c r="L6" s="20">
        <f>[4]Tpub_Demande!L85</f>
        <v>13612.435316633731</v>
      </c>
      <c r="M6" s="20">
        <f>[4]Tpub_Demande!M85</f>
        <v>12327.191963648665</v>
      </c>
      <c r="N6" s="20">
        <f>[4]Tpub_Demande!N85</f>
        <v>21957.744307378536</v>
      </c>
      <c r="O6" s="20">
        <f>[4]Tpub_Demande!O85</f>
        <v>15542.621562366876</v>
      </c>
      <c r="P6" s="20">
        <f>[4]Tpub_Demande!P85</f>
        <v>16372.481389421038</v>
      </c>
      <c r="Q6" s="20">
        <f>[4]Tpub_Demande!Q85</f>
        <v>23922.240862556897</v>
      </c>
      <c r="R6" s="20">
        <f>[4]Tpub_Demande!R85</f>
        <v>12593.966761785214</v>
      </c>
      <c r="S6" s="20">
        <f>[4]Tpub_Demande!S85</f>
        <v>13757.881626798913</v>
      </c>
      <c r="T6" s="20">
        <f>[4]Tpub_Demande!T85</f>
        <v>23284.859177840844</v>
      </c>
      <c r="U6" s="20">
        <f>[4]Tpub_Demande!U85</f>
        <v>24836.176987883668</v>
      </c>
      <c r="V6" s="20">
        <f>[7]EreCrt!E3970</f>
        <v>20978</v>
      </c>
      <c r="W6" s="20">
        <f>[7]EreCrt!F3970</f>
        <v>21962</v>
      </c>
      <c r="X6" s="20">
        <f>[7]EreCrt!G3970</f>
        <v>32063</v>
      </c>
      <c r="Y6" s="20">
        <f>[7]EreCrt!H3970</f>
        <v>40101</v>
      </c>
    </row>
    <row r="7" spans="1:25" s="36" customFormat="1" ht="12" x14ac:dyDescent="0.2">
      <c r="A7" s="33" t="s">
        <v>176</v>
      </c>
      <c r="B7" s="34"/>
      <c r="C7" s="35" t="s">
        <v>159</v>
      </c>
      <c r="D7" s="20">
        <f>[4]Tpub_Demande!D86</f>
        <v>6628.6172220266744</v>
      </c>
      <c r="E7" s="20">
        <f>[4]Tpub_Demande!E86</f>
        <v>999.05960532302674</v>
      </c>
      <c r="F7" s="20">
        <f>[4]Tpub_Demande!F86</f>
        <v>671.89225558749308</v>
      </c>
      <c r="G7" s="20">
        <f>[4]Tpub_Demande!G86</f>
        <v>1660.1332938302317</v>
      </c>
      <c r="H7" s="20">
        <f>[4]Tpub_Demande!H86</f>
        <v>5334.6128720601391</v>
      </c>
      <c r="I7" s="20">
        <f>[4]Tpub_Demande!I86</f>
        <v>13180.93543265898</v>
      </c>
      <c r="J7" s="20">
        <f>[4]Tpub_Demande!J86</f>
        <v>14724.605888190075</v>
      </c>
      <c r="K7" s="20">
        <f>[4]Tpub_Demande!K86</f>
        <v>8678.9599127806759</v>
      </c>
      <c r="L7" s="20">
        <f>[4]Tpub_Demande!L86</f>
        <v>5854.6215163578472</v>
      </c>
      <c r="M7" s="20">
        <f>[4]Tpub_Demande!M86</f>
        <v>5304.8535335706929</v>
      </c>
      <c r="N7" s="20">
        <f>[4]Tpub_Demande!N86</f>
        <v>9436.8062504053141</v>
      </c>
      <c r="O7" s="20">
        <f>[4]Tpub_Demande!O86</f>
        <v>6687.0853008830036</v>
      </c>
      <c r="P7" s="20">
        <f>[4]Tpub_Demande!P86</f>
        <v>7043.2390795786132</v>
      </c>
      <c r="Q7" s="20">
        <f>[4]Tpub_Demande!Q86</f>
        <v>10307.895141797208</v>
      </c>
      <c r="R7" s="20">
        <f>[4]Tpub_Demande!R86</f>
        <v>5435.8284546989735</v>
      </c>
      <c r="S7" s="20">
        <f>[4]Tpub_Demande!S86</f>
        <v>5937.1565095851383</v>
      </c>
      <c r="T7" s="20">
        <f>[4]Tpub_Demande!T86</f>
        <v>10032.085612935145</v>
      </c>
      <c r="U7" s="20">
        <f>[4]Tpub_Demande!U86</f>
        <v>10722.843213564996</v>
      </c>
      <c r="V7" s="20">
        <f>[7]EreCrt!E3971</f>
        <v>9028</v>
      </c>
      <c r="W7" s="20">
        <f>[7]EreCrt!F3971</f>
        <v>9422</v>
      </c>
      <c r="X7" s="20">
        <f>[7]EreCrt!G3971</f>
        <v>15059</v>
      </c>
      <c r="Y7" s="20">
        <f>[7]EreCrt!H3971</f>
        <v>18529</v>
      </c>
    </row>
    <row r="8" spans="1:25" x14ac:dyDescent="0.2">
      <c r="A8" s="10" t="s">
        <v>127</v>
      </c>
      <c r="B8" s="11"/>
      <c r="C8" s="14" t="s">
        <v>160</v>
      </c>
      <c r="D8" s="3">
        <f t="shared" ref="D8:T8" si="4">SUM(D9:D11)</f>
        <v>186206.83070144296</v>
      </c>
      <c r="E8" s="3">
        <f t="shared" si="4"/>
        <v>96338.475500993227</v>
      </c>
      <c r="F8" s="3">
        <f t="shared" si="4"/>
        <v>68833.4249198342</v>
      </c>
      <c r="G8" s="3">
        <f t="shared" si="4"/>
        <v>41664.278649411492</v>
      </c>
      <c r="H8" s="3">
        <f t="shared" si="4"/>
        <v>30450.976529627646</v>
      </c>
      <c r="I8" s="3">
        <f t="shared" si="4"/>
        <v>22035.972155399082</v>
      </c>
      <c r="J8" s="3">
        <f t="shared" si="4"/>
        <v>28574.73747130594</v>
      </c>
      <c r="K8" s="3">
        <f t="shared" si="4"/>
        <v>25781.102364864561</v>
      </c>
      <c r="L8" s="3">
        <f t="shared" si="4"/>
        <v>32346.75446480469</v>
      </c>
      <c r="M8" s="3">
        <f t="shared" si="4"/>
        <v>38406.72108058857</v>
      </c>
      <c r="N8" s="3">
        <f t="shared" si="4"/>
        <v>43873.929599892013</v>
      </c>
      <c r="O8" s="3">
        <f t="shared" si="4"/>
        <v>39136.874087272743</v>
      </c>
      <c r="P8" s="3">
        <f t="shared" si="4"/>
        <v>41116.777129973176</v>
      </c>
      <c r="Q8" s="3">
        <f t="shared" si="4"/>
        <v>42160.665551342274</v>
      </c>
      <c r="R8" s="3">
        <f t="shared" si="4"/>
        <v>53190.982384521572</v>
      </c>
      <c r="S8" s="3">
        <f t="shared" si="4"/>
        <v>66784.599788139501</v>
      </c>
      <c r="T8" s="3">
        <f t="shared" si="4"/>
        <v>47348.176385753904</v>
      </c>
      <c r="U8" s="3">
        <f>SUM(U9:U11)</f>
        <v>51043.18939196947</v>
      </c>
      <c r="V8" s="3">
        <f>SUM(V9:V11)</f>
        <v>61716</v>
      </c>
      <c r="W8" s="3">
        <f t="shared" ref="W8:X8" si="5">SUM(W9:W11)</f>
        <v>79255</v>
      </c>
      <c r="X8" s="3">
        <f t="shared" si="5"/>
        <v>78172</v>
      </c>
      <c r="Y8" s="3">
        <f t="shared" ref="Y8" si="6">SUM(Y9:Y11)</f>
        <v>77168</v>
      </c>
    </row>
    <row r="9" spans="1:25" s="36" customFormat="1" ht="12" x14ac:dyDescent="0.2">
      <c r="A9" s="33" t="s">
        <v>177</v>
      </c>
      <c r="B9" s="34"/>
      <c r="C9" s="35" t="s">
        <v>161</v>
      </c>
      <c r="D9" s="20">
        <f>[4]Tpub_Demande!D88</f>
        <v>36170.443030167218</v>
      </c>
      <c r="E9" s="20">
        <f>[4]Tpub_Demande!E88</f>
        <v>14030.129733253501</v>
      </c>
      <c r="F9" s="20">
        <f>[4]Tpub_Demande!F88</f>
        <v>23398.483482551979</v>
      </c>
      <c r="G9" s="20">
        <f>[4]Tpub_Demande!G88</f>
        <v>14544.942557850683</v>
      </c>
      <c r="H9" s="20">
        <f>[4]Tpub_Demande!H88</f>
        <v>9474.6382498591101</v>
      </c>
      <c r="I9" s="20">
        <f>[4]Tpub_Demande!I88</f>
        <v>5881.1446547020942</v>
      </c>
      <c r="J9" s="20">
        <f>[4]Tpub_Demande!J88</f>
        <v>5410.6057108313316</v>
      </c>
      <c r="K9" s="20">
        <f>[4]Tpub_Demande!K88</f>
        <v>4166.8490822875556</v>
      </c>
      <c r="L9" s="20">
        <f>[4]Tpub_Demande!L88</f>
        <v>6587.6429939933969</v>
      </c>
      <c r="M9" s="20">
        <f>[4]Tpub_Demande!M88</f>
        <v>10839.677776554106</v>
      </c>
      <c r="N9" s="20">
        <f>[4]Tpub_Demande!N88</f>
        <v>7305.7052875169929</v>
      </c>
      <c r="O9" s="20">
        <f>[4]Tpub_Demande!O88</f>
        <v>10571.24585010257</v>
      </c>
      <c r="P9" s="20">
        <f>[4]Tpub_Demande!P88</f>
        <v>9327.4419399555209</v>
      </c>
      <c r="Q9" s="20">
        <f>[4]Tpub_Demande!Q88</f>
        <v>9310.5437755814346</v>
      </c>
      <c r="R9" s="20">
        <f>[4]Tpub_Demande!R88</f>
        <v>12580.382638827223</v>
      </c>
      <c r="S9" s="20">
        <f>[4]Tpub_Demande!S88</f>
        <v>17724.984507378198</v>
      </c>
      <c r="T9" s="20">
        <f>[4]Tpub_Demande!T88</f>
        <v>10316.12543806025</v>
      </c>
      <c r="U9" s="20">
        <f>[4]Tpub_Demande!U88</f>
        <v>11150.680597349196</v>
      </c>
      <c r="V9" s="20">
        <f>[7]EreCrt!E3973</f>
        <v>13630</v>
      </c>
      <c r="W9" s="20">
        <f>[7]EreCrt!F3973</f>
        <v>22225</v>
      </c>
      <c r="X9" s="20">
        <f>[7]EreCrt!G3973</f>
        <v>19863</v>
      </c>
      <c r="Y9" s="20">
        <f>[7]EreCrt!H3973</f>
        <v>21351</v>
      </c>
    </row>
    <row r="10" spans="1:25" s="36" customFormat="1" ht="12" x14ac:dyDescent="0.2">
      <c r="A10" s="33" t="s">
        <v>178</v>
      </c>
      <c r="B10" s="34"/>
      <c r="C10" s="35" t="s">
        <v>162</v>
      </c>
      <c r="D10" s="20">
        <f>[4]Tpub_Demande!D89</f>
        <v>133492.42619208348</v>
      </c>
      <c r="E10" s="20">
        <f>[4]Tpub_Demande!E89</f>
        <v>72271.23661961974</v>
      </c>
      <c r="F10" s="20">
        <f>[4]Tpub_Demande!F89</f>
        <v>34809.07881620228</v>
      </c>
      <c r="G10" s="20">
        <f>[4]Tpub_Demande!G89</f>
        <v>16271.40055938015</v>
      </c>
      <c r="H10" s="20">
        <f>[4]Tpub_Demande!H89</f>
        <v>10409.335510287505</v>
      </c>
      <c r="I10" s="20">
        <f>[4]Tpub_Demande!I89</f>
        <v>4809.8878996491094</v>
      </c>
      <c r="J10" s="20">
        <f>[4]Tpub_Demande!J89</f>
        <v>10431.784050742717</v>
      </c>
      <c r="K10" s="20">
        <f>[4]Tpub_Demande!K89</f>
        <v>10065.112722766444</v>
      </c>
      <c r="L10" s="20">
        <f>[4]Tpub_Demande!L89</f>
        <v>14031.234551571268</v>
      </c>
      <c r="M10" s="20">
        <f>[4]Tpub_Demande!M89</f>
        <v>14533.480050206532</v>
      </c>
      <c r="N10" s="20">
        <f>[4]Tpub_Demande!N89</f>
        <v>21575.477295741428</v>
      </c>
      <c r="O10" s="20">
        <f>[4]Tpub_Demande!O89</f>
        <v>13230.582377010463</v>
      </c>
      <c r="P10" s="20">
        <f>[4]Tpub_Demande!P89</f>
        <v>16679.413133313021</v>
      </c>
      <c r="Q10" s="20">
        <f>[4]Tpub_Demande!Q89</f>
        <v>16286.577737874002</v>
      </c>
      <c r="R10" s="20">
        <f>[4]Tpub_Demande!R89</f>
        <v>21444.861790375031</v>
      </c>
      <c r="S10" s="20">
        <f>[4]Tpub_Demande!S89</f>
        <v>28719.667313554866</v>
      </c>
      <c r="T10" s="20">
        <f>[4]Tpub_Demande!T89</f>
        <v>17474.935740115368</v>
      </c>
      <c r="U10" s="20">
        <f>[4]Tpub_Demande!U89</f>
        <v>19177.291760653799</v>
      </c>
      <c r="V10" s="20">
        <f>[7]EreCrt!E3974</f>
        <v>24132</v>
      </c>
      <c r="W10" s="20">
        <f>[7]EreCrt!F3974</f>
        <v>28237</v>
      </c>
      <c r="X10" s="20">
        <f>[7]EreCrt!G3974</f>
        <v>26395</v>
      </c>
      <c r="Y10" s="20">
        <f>[7]EreCrt!H3974</f>
        <v>24650</v>
      </c>
    </row>
    <row r="11" spans="1:25" s="36" customFormat="1" ht="12" x14ac:dyDescent="0.2">
      <c r="A11" s="33" t="s">
        <v>179</v>
      </c>
      <c r="B11" s="34"/>
      <c r="C11" s="35" t="s">
        <v>163</v>
      </c>
      <c r="D11" s="20">
        <f>[4]Tpub_Demande!D90</f>
        <v>16543.961479192243</v>
      </c>
      <c r="E11" s="20">
        <f>[4]Tpub_Demande!E90</f>
        <v>10037.109148119987</v>
      </c>
      <c r="F11" s="20">
        <f>[4]Tpub_Demande!F90</f>
        <v>10625.862621079936</v>
      </c>
      <c r="G11" s="20">
        <f>[4]Tpub_Demande!G90</f>
        <v>10847.935532180658</v>
      </c>
      <c r="H11" s="20">
        <f>[4]Tpub_Demande!H90</f>
        <v>10567.002769481031</v>
      </c>
      <c r="I11" s="20">
        <f>[4]Tpub_Demande!I90</f>
        <v>11344.939601047878</v>
      </c>
      <c r="J11" s="20">
        <f>[4]Tpub_Demande!J90</f>
        <v>12732.34770973189</v>
      </c>
      <c r="K11" s="20">
        <f>[4]Tpub_Demande!K90</f>
        <v>11549.140559810561</v>
      </c>
      <c r="L11" s="20">
        <f>[4]Tpub_Demande!L90</f>
        <v>11727.876919240027</v>
      </c>
      <c r="M11" s="20">
        <f>[4]Tpub_Demande!M90</f>
        <v>13033.563253827935</v>
      </c>
      <c r="N11" s="20">
        <f>[4]Tpub_Demande!N90</f>
        <v>14992.747016633593</v>
      </c>
      <c r="O11" s="20">
        <f>[4]Tpub_Demande!O90</f>
        <v>15335.045860159707</v>
      </c>
      <c r="P11" s="20">
        <f>[4]Tpub_Demande!P90</f>
        <v>15109.922056704636</v>
      </c>
      <c r="Q11" s="20">
        <f>[4]Tpub_Demande!Q90</f>
        <v>16563.544037886833</v>
      </c>
      <c r="R11" s="20">
        <f>[4]Tpub_Demande!R90</f>
        <v>19165.737955319317</v>
      </c>
      <c r="S11" s="20">
        <f>[4]Tpub_Demande!S90</f>
        <v>20339.947967206437</v>
      </c>
      <c r="T11" s="20">
        <f>[4]Tpub_Demande!T90</f>
        <v>19557.115207578285</v>
      </c>
      <c r="U11" s="20">
        <f>[4]Tpub_Demande!U90</f>
        <v>20715.217033966474</v>
      </c>
      <c r="V11" s="20">
        <f>[7]EreCrt!E3975</f>
        <v>23954</v>
      </c>
      <c r="W11" s="20">
        <f>[7]EreCrt!F3975</f>
        <v>28793</v>
      </c>
      <c r="X11" s="20">
        <f>[7]EreCrt!G3975</f>
        <v>31914</v>
      </c>
      <c r="Y11" s="20">
        <f>[7]EreCrt!H3975</f>
        <v>31167</v>
      </c>
    </row>
    <row r="12" spans="1:25" x14ac:dyDescent="0.2">
      <c r="A12" s="10" t="s">
        <v>128</v>
      </c>
      <c r="B12" s="11"/>
      <c r="C12" s="14" t="s">
        <v>164</v>
      </c>
      <c r="D12" s="3">
        <f>[4]Tpub_Demande!D91</f>
        <v>0</v>
      </c>
      <c r="E12" s="3">
        <f>[4]Tpub_Demande!E91</f>
        <v>0</v>
      </c>
      <c r="F12" s="3">
        <f>[4]Tpub_Demande!F91</f>
        <v>0</v>
      </c>
      <c r="G12" s="3">
        <f>[4]Tpub_Demande!G91</f>
        <v>0</v>
      </c>
      <c r="H12" s="3">
        <f>[4]Tpub_Demande!H91</f>
        <v>0</v>
      </c>
      <c r="I12" s="3">
        <f>[4]Tpub_Demande!I91</f>
        <v>0</v>
      </c>
      <c r="J12" s="3">
        <f>[4]Tpub_Demande!J91</f>
        <v>0</v>
      </c>
      <c r="K12" s="3">
        <f>[4]Tpub_Demande!K91</f>
        <v>0</v>
      </c>
      <c r="L12" s="3">
        <f>[4]Tpub_Demande!L91</f>
        <v>0</v>
      </c>
      <c r="M12" s="3">
        <f>[4]Tpub_Demande!M91</f>
        <v>0</v>
      </c>
      <c r="N12" s="3">
        <f>[4]Tpub_Demande!N91</f>
        <v>0</v>
      </c>
      <c r="O12" s="3">
        <f>[4]Tpub_Demande!O91</f>
        <v>0</v>
      </c>
      <c r="P12" s="3">
        <f>[4]Tpub_Demande!P91</f>
        <v>0</v>
      </c>
      <c r="Q12" s="3">
        <f>[4]Tpub_Demande!Q91</f>
        <v>0</v>
      </c>
      <c r="R12" s="3">
        <f>[4]Tpub_Demande!R91</f>
        <v>0</v>
      </c>
      <c r="S12" s="3">
        <f>[4]Tpub_Demande!S91</f>
        <v>0</v>
      </c>
      <c r="T12" s="3">
        <f>[4]Tpub_Demande!T91</f>
        <v>0</v>
      </c>
      <c r="U12" s="3">
        <f>[4]Tpub_Demande!U91</f>
        <v>0</v>
      </c>
      <c r="V12" s="3">
        <f>[7]EreCrt!E3976</f>
        <v>0</v>
      </c>
      <c r="W12" s="3">
        <f>[7]EreCrt!F3976</f>
        <v>0</v>
      </c>
      <c r="X12" s="3">
        <f>[7]EreCrt!G3976</f>
        <v>0</v>
      </c>
      <c r="Y12" s="3">
        <f>[7]EreCrt!H3976</f>
        <v>0</v>
      </c>
    </row>
    <row r="13" spans="1:25" x14ac:dyDescent="0.2">
      <c r="A13" s="10" t="s">
        <v>129</v>
      </c>
      <c r="B13" s="11"/>
      <c r="C13" s="14" t="s">
        <v>165</v>
      </c>
      <c r="D13" s="3">
        <f t="shared" ref="D13:T13" si="7">SUM(D14:D15)</f>
        <v>673.38974121182048</v>
      </c>
      <c r="E13" s="3">
        <f t="shared" si="7"/>
        <v>758.12384137465244</v>
      </c>
      <c r="F13" s="3">
        <f t="shared" si="7"/>
        <v>694.91101609930945</v>
      </c>
      <c r="G13" s="3">
        <f t="shared" si="7"/>
        <v>772.60907230178532</v>
      </c>
      <c r="H13" s="3">
        <f t="shared" si="7"/>
        <v>811.41262305263626</v>
      </c>
      <c r="I13" s="3">
        <f t="shared" si="7"/>
        <v>909.5181273526207</v>
      </c>
      <c r="J13" s="3">
        <f t="shared" si="7"/>
        <v>908.16122661754832</v>
      </c>
      <c r="K13" s="3">
        <f t="shared" si="7"/>
        <v>920.05731565353506</v>
      </c>
      <c r="L13" s="3">
        <f t="shared" si="7"/>
        <v>939.4871774603829</v>
      </c>
      <c r="M13" s="3">
        <f t="shared" si="7"/>
        <v>942.43624729453541</v>
      </c>
      <c r="N13" s="3">
        <f t="shared" si="7"/>
        <v>1080.2060827038956</v>
      </c>
      <c r="O13" s="3">
        <f t="shared" si="7"/>
        <v>1107.6917154630021</v>
      </c>
      <c r="P13" s="3">
        <f t="shared" si="7"/>
        <v>1084.2276167756572</v>
      </c>
      <c r="Q13" s="3">
        <f t="shared" si="7"/>
        <v>1413.3831155044888</v>
      </c>
      <c r="R13" s="3">
        <f t="shared" si="7"/>
        <v>1567.4288705740482</v>
      </c>
      <c r="S13" s="3">
        <f t="shared" si="7"/>
        <v>1834.649269490073</v>
      </c>
      <c r="T13" s="3">
        <f t="shared" si="7"/>
        <v>1424.2214971484682</v>
      </c>
      <c r="U13" s="3">
        <f>SUM(U14:U15)</f>
        <v>1448.0029220773363</v>
      </c>
      <c r="V13" s="3">
        <f>SUM(V14:V15)</f>
        <v>1496</v>
      </c>
      <c r="W13" s="3">
        <f t="shared" ref="W13:X13" si="8">SUM(W14:W15)</f>
        <v>3743</v>
      </c>
      <c r="X13" s="3">
        <f t="shared" si="8"/>
        <v>3706</v>
      </c>
      <c r="Y13" s="3">
        <f t="shared" ref="Y13" si="9">SUM(Y14:Y15)</f>
        <v>3765</v>
      </c>
    </row>
    <row r="14" spans="1:25" s="36" customFormat="1" ht="12" x14ac:dyDescent="0.2">
      <c r="A14" s="33" t="s">
        <v>180</v>
      </c>
      <c r="B14" s="34"/>
      <c r="C14" s="35" t="s">
        <v>166</v>
      </c>
      <c r="D14" s="20">
        <f>[4]Tpub_Demande!D93</f>
        <v>594.033348649598</v>
      </c>
      <c r="E14" s="20">
        <f>[4]Tpub_Demande!E93</f>
        <v>706.75271958677013</v>
      </c>
      <c r="F14" s="20">
        <f>[4]Tpub_Demande!F93</f>
        <v>642.66074561344772</v>
      </c>
      <c r="G14" s="20">
        <f>[4]Tpub_Demande!G93</f>
        <v>710.94183216684894</v>
      </c>
      <c r="H14" s="20">
        <f>[4]Tpub_Demande!H93</f>
        <v>750.93105041022091</v>
      </c>
      <c r="I14" s="20">
        <f>[4]Tpub_Demande!I93</f>
        <v>838.13607269153249</v>
      </c>
      <c r="J14" s="20">
        <f>[4]Tpub_Demande!J93</f>
        <v>833.72825112505279</v>
      </c>
      <c r="K14" s="20">
        <f>[4]Tpub_Demande!K93</f>
        <v>853.14598325077748</v>
      </c>
      <c r="L14" s="20">
        <f>[4]Tpub_Demande!L93</f>
        <v>872.88461329588586</v>
      </c>
      <c r="M14" s="20">
        <f>[4]Tpub_Demande!M93</f>
        <v>866.95728788403051</v>
      </c>
      <c r="N14" s="20">
        <f>[4]Tpub_Demande!N93</f>
        <v>993.78580389951071</v>
      </c>
      <c r="O14" s="20">
        <f>[4]Tpub_Demande!O93</f>
        <v>1020.8229363280993</v>
      </c>
      <c r="P14" s="20">
        <f>[4]Tpub_Demande!P93</f>
        <v>999.32649457092032</v>
      </c>
      <c r="Q14" s="20">
        <f>[4]Tpub_Demande!Q93</f>
        <v>1321.0089043695225</v>
      </c>
      <c r="R14" s="20">
        <f>[4]Tpub_Demande!R93</f>
        <v>1473.8825481025528</v>
      </c>
      <c r="S14" s="20">
        <f>[4]Tpub_Demande!S93</f>
        <v>1729.9063898291545</v>
      </c>
      <c r="T14" s="20">
        <f>[4]Tpub_Demande!T93</f>
        <v>1280.9924928339219</v>
      </c>
      <c r="U14" s="20">
        <f>[4]Tpub_Demande!U93</f>
        <v>1293.6470605429697</v>
      </c>
      <c r="V14" s="20">
        <f>[7]EreCrt!E3978</f>
        <v>1361</v>
      </c>
      <c r="W14" s="20">
        <f>[7]EreCrt!F3978</f>
        <v>3603</v>
      </c>
      <c r="X14" s="20">
        <f>[7]EreCrt!G3978</f>
        <v>3561</v>
      </c>
      <c r="Y14" s="20">
        <f>[7]EreCrt!H3978</f>
        <v>3615</v>
      </c>
    </row>
    <row r="15" spans="1:25" s="36" customFormat="1" ht="12" x14ac:dyDescent="0.2">
      <c r="A15" s="33" t="s">
        <v>181</v>
      </c>
      <c r="B15" s="34"/>
      <c r="C15" s="35" t="s">
        <v>167</v>
      </c>
      <c r="D15" s="20">
        <f>[4]Tpub_Demande!D94</f>
        <v>79.356392562222439</v>
      </c>
      <c r="E15" s="20">
        <f>[4]Tpub_Demande!E94</f>
        <v>51.371121787882352</v>
      </c>
      <c r="F15" s="20">
        <f>[4]Tpub_Demande!F94</f>
        <v>52.250270485861726</v>
      </c>
      <c r="G15" s="20">
        <f>[4]Tpub_Demande!G94</f>
        <v>61.667240134936385</v>
      </c>
      <c r="H15" s="20">
        <f>[4]Tpub_Demande!H94</f>
        <v>60.481572642415301</v>
      </c>
      <c r="I15" s="20">
        <f>[4]Tpub_Demande!I94</f>
        <v>71.382054661088148</v>
      </c>
      <c r="J15" s="20">
        <f>[4]Tpub_Demande!J94</f>
        <v>74.43297549249553</v>
      </c>
      <c r="K15" s="20">
        <f>[4]Tpub_Demande!K94</f>
        <v>66.911332402757623</v>
      </c>
      <c r="L15" s="20">
        <f>[4]Tpub_Demande!L94</f>
        <v>66.602564164497068</v>
      </c>
      <c r="M15" s="20">
        <f>[4]Tpub_Demande!M94</f>
        <v>75.478959410504928</v>
      </c>
      <c r="N15" s="20">
        <f>[4]Tpub_Demande!N94</f>
        <v>86.420278804384935</v>
      </c>
      <c r="O15" s="20">
        <f>[4]Tpub_Demande!O94</f>
        <v>86.868779134902695</v>
      </c>
      <c r="P15" s="20">
        <f>[4]Tpub_Demande!P94</f>
        <v>84.901122204736822</v>
      </c>
      <c r="Q15" s="20">
        <f>[4]Tpub_Demande!Q94</f>
        <v>92.37421113496633</v>
      </c>
      <c r="R15" s="20">
        <f>[4]Tpub_Demande!R94</f>
        <v>93.546322471495429</v>
      </c>
      <c r="S15" s="20">
        <f>[4]Tpub_Demande!S94</f>
        <v>104.74287966091862</v>
      </c>
      <c r="T15" s="20">
        <f>[4]Tpub_Demande!T94</f>
        <v>143.22900431454616</v>
      </c>
      <c r="U15" s="20">
        <f>[4]Tpub_Demande!U94</f>
        <v>154.3558615343666</v>
      </c>
      <c r="V15" s="20">
        <f>[7]EreCrt!E3979</f>
        <v>135</v>
      </c>
      <c r="W15" s="20">
        <f>[7]EreCrt!F3979</f>
        <v>140</v>
      </c>
      <c r="X15" s="20">
        <f>[7]EreCrt!G3979</f>
        <v>145</v>
      </c>
      <c r="Y15" s="20">
        <f>[7]EreCrt!H3979</f>
        <v>150</v>
      </c>
    </row>
    <row r="16" spans="1:25" x14ac:dyDescent="0.2">
      <c r="A16" s="10" t="s">
        <v>130</v>
      </c>
      <c r="B16" s="11"/>
      <c r="C16" s="14" t="s">
        <v>168</v>
      </c>
      <c r="D16" s="3">
        <f>[4]Tpub_Demande!D95</f>
        <v>0</v>
      </c>
      <c r="E16" s="3">
        <f>[4]Tpub_Demande!E95</f>
        <v>0</v>
      </c>
      <c r="F16" s="3">
        <f>[4]Tpub_Demande!F95</f>
        <v>0</v>
      </c>
      <c r="G16" s="3">
        <f>[4]Tpub_Demande!G95</f>
        <v>0</v>
      </c>
      <c r="H16" s="3">
        <f>[4]Tpub_Demande!H95</f>
        <v>0</v>
      </c>
      <c r="I16" s="3">
        <f>[4]Tpub_Demande!I95</f>
        <v>0</v>
      </c>
      <c r="J16" s="3">
        <f>[4]Tpub_Demande!J95</f>
        <v>0</v>
      </c>
      <c r="K16" s="3">
        <f>[4]Tpub_Demande!K95</f>
        <v>0</v>
      </c>
      <c r="L16" s="3">
        <f>[4]Tpub_Demande!L95</f>
        <v>0</v>
      </c>
      <c r="M16" s="3">
        <f>[4]Tpub_Demande!M95</f>
        <v>0</v>
      </c>
      <c r="N16" s="3">
        <f>[4]Tpub_Demande!N95</f>
        <v>0</v>
      </c>
      <c r="O16" s="3">
        <f>[4]Tpub_Demande!O95</f>
        <v>0</v>
      </c>
      <c r="P16" s="3">
        <f>[4]Tpub_Demande!P95</f>
        <v>0</v>
      </c>
      <c r="Q16" s="3">
        <f>[4]Tpub_Demande!Q95</f>
        <v>0</v>
      </c>
      <c r="R16" s="3">
        <f>[4]Tpub_Demande!R95</f>
        <v>0</v>
      </c>
      <c r="S16" s="3">
        <f>[4]Tpub_Demande!S95</f>
        <v>0</v>
      </c>
      <c r="T16" s="3">
        <f>[4]Tpub_Demande!T95</f>
        <v>0</v>
      </c>
      <c r="U16" s="3">
        <f>[4]Tpub_Demande!U95</f>
        <v>0</v>
      </c>
      <c r="V16" s="3">
        <f>[7]EreCrt!E3980</f>
        <v>0</v>
      </c>
      <c r="W16" s="3">
        <f>[7]EreCrt!F3980</f>
        <v>0</v>
      </c>
      <c r="X16" s="3">
        <f>[7]EreCrt!G3980</f>
        <v>0</v>
      </c>
      <c r="Y16" s="3">
        <f>[7]EreCrt!H3980</f>
        <v>0</v>
      </c>
    </row>
    <row r="17" spans="1:25" x14ac:dyDescent="0.2">
      <c r="A17" s="10" t="s">
        <v>131</v>
      </c>
      <c r="B17" s="11"/>
      <c r="C17" s="14" t="s">
        <v>169</v>
      </c>
      <c r="D17" s="3">
        <f t="shared" ref="D17:T17" si="10">SUM(D18:D22)</f>
        <v>10531.35514457086</v>
      </c>
      <c r="E17" s="3">
        <f t="shared" si="10"/>
        <v>6002.4674462206231</v>
      </c>
      <c r="F17" s="3">
        <f t="shared" si="10"/>
        <v>6239.7187463811288</v>
      </c>
      <c r="G17" s="3">
        <f t="shared" si="10"/>
        <v>7489.5802632676587</v>
      </c>
      <c r="H17" s="3">
        <f t="shared" si="10"/>
        <v>7714.3241229416053</v>
      </c>
      <c r="I17" s="3">
        <f t="shared" si="10"/>
        <v>9208.5393070178307</v>
      </c>
      <c r="J17" s="3">
        <f t="shared" si="10"/>
        <v>9882.3874986442661</v>
      </c>
      <c r="K17" s="3">
        <f t="shared" si="10"/>
        <v>8384.7256307588996</v>
      </c>
      <c r="L17" s="3">
        <f t="shared" si="10"/>
        <v>8421.4438889104003</v>
      </c>
      <c r="M17" s="3">
        <f t="shared" si="10"/>
        <v>9212.634608469014</v>
      </c>
      <c r="N17" s="3">
        <f t="shared" si="10"/>
        <v>10702.472449513247</v>
      </c>
      <c r="O17" s="3">
        <f t="shared" si="10"/>
        <v>10737.618319487388</v>
      </c>
      <c r="P17" s="3">
        <f t="shared" si="10"/>
        <v>10815.903311778295</v>
      </c>
      <c r="Q17" s="3">
        <f t="shared" si="10"/>
        <v>12281.248709475471</v>
      </c>
      <c r="R17" s="3">
        <f t="shared" si="10"/>
        <v>12953.894198852551</v>
      </c>
      <c r="S17" s="3">
        <f t="shared" si="10"/>
        <v>14608.976651577061</v>
      </c>
      <c r="T17" s="3">
        <f t="shared" si="10"/>
        <v>14642.23128028817</v>
      </c>
      <c r="U17" s="3">
        <f>SUM(U18:U22)</f>
        <v>15291.457837118418</v>
      </c>
      <c r="V17" s="3">
        <f>SUM(V18:V22)</f>
        <v>17115</v>
      </c>
      <c r="W17" s="3">
        <f t="shared" ref="W17:X17" si="11">SUM(W18:W22)</f>
        <v>18215</v>
      </c>
      <c r="X17" s="3">
        <f t="shared" si="11"/>
        <v>24457</v>
      </c>
      <c r="Y17" s="3">
        <f t="shared" ref="Y17" si="12">SUM(Y18:Y22)</f>
        <v>24635</v>
      </c>
    </row>
    <row r="18" spans="1:25" s="36" customFormat="1" ht="12" x14ac:dyDescent="0.2">
      <c r="A18" s="33" t="s">
        <v>182</v>
      </c>
      <c r="B18" s="34"/>
      <c r="C18" s="35" t="s">
        <v>170</v>
      </c>
      <c r="D18" s="20">
        <f>[4]Tpub_Demande!D97</f>
        <v>9634.2977695245263</v>
      </c>
      <c r="E18" s="20">
        <f>[4]Tpub_Demande!E97</f>
        <v>5445.2306826942458</v>
      </c>
      <c r="F18" s="20">
        <f>[4]Tpub_Demande!F97</f>
        <v>5645.2547653762604</v>
      </c>
      <c r="G18" s="20">
        <f>[4]Tpub_Demande!G97</f>
        <v>6794.5753731809009</v>
      </c>
      <c r="H18" s="20">
        <f>[4]Tpub_Demande!H97</f>
        <v>6993.0482562803099</v>
      </c>
      <c r="I18" s="20">
        <f>[4]Tpub_Demande!I97</f>
        <v>8365.275004302981</v>
      </c>
      <c r="J18" s="20">
        <f>[4]Tpub_Demande!J97</f>
        <v>8985.9146891885684</v>
      </c>
      <c r="K18" s="20">
        <f>[4]Tpub_Demande!K97</f>
        <v>7603.9528041305384</v>
      </c>
      <c r="L18" s="20">
        <f>[4]Tpub_Demande!L97</f>
        <v>7624.2331309566398</v>
      </c>
      <c r="M18" s="20">
        <f>[4]Tpub_Demande!M97</f>
        <v>8356.8983442991466</v>
      </c>
      <c r="N18" s="20">
        <f>[4]Tpub_Demande!N97</f>
        <v>9705.79192791883</v>
      </c>
      <c r="O18" s="20">
        <f>[4]Tpub_Demande!O97</f>
        <v>9710.7954276973942</v>
      </c>
      <c r="P18" s="20">
        <f>[4]Tpub_Demande!P97</f>
        <v>9784.260413306718</v>
      </c>
      <c r="Q18" s="20">
        <f>[4]Tpub_Demande!Q97</f>
        <v>11115.721888626642</v>
      </c>
      <c r="R18" s="20">
        <f>[4]Tpub_Demande!R97</f>
        <v>11678.454469538725</v>
      </c>
      <c r="S18" s="20">
        <f>[4]Tpub_Demande!S97</f>
        <v>13224.177123086674</v>
      </c>
      <c r="T18" s="20">
        <f>[4]Tpub_Demande!T97</f>
        <v>13318.189588811189</v>
      </c>
      <c r="U18" s="20">
        <f>[4]Tpub_Demande!U97</f>
        <v>13911.759791321907</v>
      </c>
      <c r="V18" s="20">
        <f>[7]EreCrt!E3982</f>
        <v>15540</v>
      </c>
      <c r="W18" s="20">
        <f>[7]EreCrt!F3982</f>
        <v>16531</v>
      </c>
      <c r="X18" s="20">
        <f>[7]EreCrt!G3982</f>
        <v>22297</v>
      </c>
      <c r="Y18" s="20">
        <f>[7]EreCrt!H3982</f>
        <v>22419</v>
      </c>
    </row>
    <row r="19" spans="1:25" s="36" customFormat="1" ht="12" x14ac:dyDescent="0.2">
      <c r="A19" s="33" t="s">
        <v>183</v>
      </c>
      <c r="B19" s="34"/>
      <c r="C19" s="35" t="s">
        <v>171</v>
      </c>
      <c r="D19" s="20">
        <f>[4]Tpub_Demande!D98</f>
        <v>0</v>
      </c>
      <c r="E19" s="20">
        <f>[4]Tpub_Demande!E98</f>
        <v>0</v>
      </c>
      <c r="F19" s="20">
        <f>[4]Tpub_Demande!F98</f>
        <v>0</v>
      </c>
      <c r="G19" s="20">
        <f>[4]Tpub_Demande!G98</f>
        <v>0</v>
      </c>
      <c r="H19" s="20">
        <f>[4]Tpub_Demande!H98</f>
        <v>0</v>
      </c>
      <c r="I19" s="20">
        <f>[4]Tpub_Demande!I98</f>
        <v>0</v>
      </c>
      <c r="J19" s="20">
        <f>[4]Tpub_Demande!J98</f>
        <v>0</v>
      </c>
      <c r="K19" s="20">
        <f>[4]Tpub_Demande!K98</f>
        <v>0</v>
      </c>
      <c r="L19" s="20">
        <f>[4]Tpub_Demande!L98</f>
        <v>0</v>
      </c>
      <c r="M19" s="20">
        <f>[4]Tpub_Demande!M98</f>
        <v>0</v>
      </c>
      <c r="N19" s="20">
        <f>[4]Tpub_Demande!N98</f>
        <v>0</v>
      </c>
      <c r="O19" s="20">
        <f>[4]Tpub_Demande!O98</f>
        <v>0</v>
      </c>
      <c r="P19" s="20">
        <f>[4]Tpub_Demande!P98</f>
        <v>0</v>
      </c>
      <c r="Q19" s="20">
        <f>[4]Tpub_Demande!Q98</f>
        <v>0</v>
      </c>
      <c r="R19" s="20">
        <f>[4]Tpub_Demande!R98</f>
        <v>0</v>
      </c>
      <c r="S19" s="20">
        <f>[4]Tpub_Demande!S98</f>
        <v>0</v>
      </c>
      <c r="T19" s="20">
        <f>[4]Tpub_Demande!T98</f>
        <v>0</v>
      </c>
      <c r="U19" s="20">
        <f>[4]Tpub_Demande!U98</f>
        <v>0</v>
      </c>
      <c r="V19" s="20">
        <f>[7]EreCrt!E3983</f>
        <v>0</v>
      </c>
      <c r="W19" s="20">
        <f>[7]EreCrt!F3983</f>
        <v>0</v>
      </c>
      <c r="X19" s="20">
        <f>[7]EreCrt!G3983</f>
        <v>0</v>
      </c>
      <c r="Y19" s="20">
        <f>[7]EreCrt!H3983</f>
        <v>0</v>
      </c>
    </row>
    <row r="20" spans="1:25" s="36" customFormat="1" ht="12" x14ac:dyDescent="0.2">
      <c r="A20" s="33" t="s">
        <v>184</v>
      </c>
      <c r="B20" s="34"/>
      <c r="C20" s="35" t="s">
        <v>172</v>
      </c>
      <c r="D20" s="20">
        <f>[4]Tpub_Demande!D99</f>
        <v>0</v>
      </c>
      <c r="E20" s="20">
        <f>[4]Tpub_Demande!E99</f>
        <v>0</v>
      </c>
      <c r="F20" s="20">
        <f>[4]Tpub_Demande!F99</f>
        <v>0</v>
      </c>
      <c r="G20" s="20">
        <f>[4]Tpub_Demande!G99</f>
        <v>0</v>
      </c>
      <c r="H20" s="20">
        <f>[4]Tpub_Demande!H99</f>
        <v>0</v>
      </c>
      <c r="I20" s="20">
        <f>[4]Tpub_Demande!I99</f>
        <v>0</v>
      </c>
      <c r="J20" s="20">
        <f>[4]Tpub_Demande!J99</f>
        <v>0</v>
      </c>
      <c r="K20" s="20">
        <f>[4]Tpub_Demande!K99</f>
        <v>0</v>
      </c>
      <c r="L20" s="20">
        <f>[4]Tpub_Demande!L99</f>
        <v>0</v>
      </c>
      <c r="M20" s="20">
        <f>[4]Tpub_Demande!M99</f>
        <v>0</v>
      </c>
      <c r="N20" s="20">
        <f>[4]Tpub_Demande!N99</f>
        <v>0</v>
      </c>
      <c r="O20" s="20">
        <f>[4]Tpub_Demande!O99</f>
        <v>0</v>
      </c>
      <c r="P20" s="20">
        <f>[4]Tpub_Demande!P99</f>
        <v>0</v>
      </c>
      <c r="Q20" s="20">
        <f>[4]Tpub_Demande!Q99</f>
        <v>0</v>
      </c>
      <c r="R20" s="20">
        <f>[4]Tpub_Demande!R99</f>
        <v>0</v>
      </c>
      <c r="S20" s="20">
        <f>[4]Tpub_Demande!S99</f>
        <v>0</v>
      </c>
      <c r="T20" s="20">
        <f>[4]Tpub_Demande!T99</f>
        <v>0</v>
      </c>
      <c r="U20" s="20">
        <f>[4]Tpub_Demande!U99</f>
        <v>0</v>
      </c>
      <c r="V20" s="20">
        <f>[7]EreCrt!E3984</f>
        <v>0</v>
      </c>
      <c r="W20" s="20">
        <f>[7]EreCrt!F3984</f>
        <v>0</v>
      </c>
      <c r="X20" s="20">
        <f>[7]EreCrt!G3984</f>
        <v>0</v>
      </c>
      <c r="Y20" s="20">
        <f>[7]EreCrt!H3984</f>
        <v>0</v>
      </c>
    </row>
    <row r="21" spans="1:25" s="36" customFormat="1" ht="12" x14ac:dyDescent="0.2">
      <c r="A21" s="33" t="s">
        <v>185</v>
      </c>
      <c r="B21" s="34"/>
      <c r="C21" s="35" t="s">
        <v>173</v>
      </c>
      <c r="D21" s="20">
        <f>[4]Tpub_Demande!D100</f>
        <v>897.05737504633407</v>
      </c>
      <c r="E21" s="20">
        <f>[4]Tpub_Demande!E100</f>
        <v>557.2367635263771</v>
      </c>
      <c r="F21" s="20">
        <f>[4]Tpub_Demande!F100</f>
        <v>594.46398100486829</v>
      </c>
      <c r="G21" s="20">
        <f>[4]Tpub_Demande!G100</f>
        <v>695.00489008675731</v>
      </c>
      <c r="H21" s="20">
        <f>[4]Tpub_Demande!H100</f>
        <v>721.27586666129503</v>
      </c>
      <c r="I21" s="20">
        <f>[4]Tpub_Demande!I100</f>
        <v>843.26430271484969</v>
      </c>
      <c r="J21" s="20">
        <f>[4]Tpub_Demande!J100</f>
        <v>896.47280945569833</v>
      </c>
      <c r="K21" s="20">
        <f>[4]Tpub_Demande!K100</f>
        <v>780.77282662836137</v>
      </c>
      <c r="L21" s="20">
        <f>[4]Tpub_Demande!L100</f>
        <v>797.21075795375987</v>
      </c>
      <c r="M21" s="20">
        <f>[4]Tpub_Demande!M100</f>
        <v>855.73626416986815</v>
      </c>
      <c r="N21" s="20">
        <f>[4]Tpub_Demande!N100</f>
        <v>996.68052159441731</v>
      </c>
      <c r="O21" s="20">
        <f>[4]Tpub_Demande!O100</f>
        <v>1026.8228917899942</v>
      </c>
      <c r="P21" s="20">
        <f>[4]Tpub_Demande!P100</f>
        <v>1031.6428984715767</v>
      </c>
      <c r="Q21" s="20">
        <f>[4]Tpub_Demande!Q100</f>
        <v>1165.5268208488285</v>
      </c>
      <c r="R21" s="20">
        <f>[4]Tpub_Demande!R100</f>
        <v>1275.4397293138268</v>
      </c>
      <c r="S21" s="20">
        <f>[4]Tpub_Demande!S100</f>
        <v>1384.7995284903866</v>
      </c>
      <c r="T21" s="20">
        <f>[4]Tpub_Demande!T100</f>
        <v>1324.0416914769817</v>
      </c>
      <c r="U21" s="20">
        <f>[4]Tpub_Demande!U100</f>
        <v>1379.6980457965105</v>
      </c>
      <c r="V21" s="20">
        <f>[7]EreCrt!E3985</f>
        <v>1575</v>
      </c>
      <c r="W21" s="20">
        <f>[7]EreCrt!F3985</f>
        <v>1684</v>
      </c>
      <c r="X21" s="20">
        <f>[7]EreCrt!G3985</f>
        <v>2160</v>
      </c>
      <c r="Y21" s="20">
        <f>[7]EreCrt!H3985</f>
        <v>2216</v>
      </c>
    </row>
    <row r="22" spans="1:25" s="36" customFormat="1" ht="12" x14ac:dyDescent="0.2">
      <c r="A22" s="33" t="s">
        <v>186</v>
      </c>
      <c r="B22" s="34"/>
      <c r="C22" s="35" t="s">
        <v>174</v>
      </c>
      <c r="D22" s="20">
        <f>[4]Tpub_Demande!D101</f>
        <v>0</v>
      </c>
      <c r="E22" s="20">
        <f>[4]Tpub_Demande!E101</f>
        <v>0</v>
      </c>
      <c r="F22" s="20">
        <f>[4]Tpub_Demande!F101</f>
        <v>0</v>
      </c>
      <c r="G22" s="20">
        <f>[4]Tpub_Demande!G101</f>
        <v>0</v>
      </c>
      <c r="H22" s="20">
        <f>[4]Tpub_Demande!H101</f>
        <v>0</v>
      </c>
      <c r="I22" s="20">
        <f>[4]Tpub_Demande!I101</f>
        <v>0</v>
      </c>
      <c r="J22" s="20">
        <f>[4]Tpub_Demande!J101</f>
        <v>0</v>
      </c>
      <c r="K22" s="20">
        <f>[4]Tpub_Demande!K101</f>
        <v>0</v>
      </c>
      <c r="L22" s="20">
        <f>[4]Tpub_Demande!L101</f>
        <v>0</v>
      </c>
      <c r="M22" s="20">
        <f>[4]Tpub_Demande!M101</f>
        <v>0</v>
      </c>
      <c r="N22" s="20">
        <f>[4]Tpub_Demande!N101</f>
        <v>0</v>
      </c>
      <c r="O22" s="20">
        <f>[4]Tpub_Demande!O101</f>
        <v>0</v>
      </c>
      <c r="P22" s="20">
        <f>[4]Tpub_Demande!P101</f>
        <v>0</v>
      </c>
      <c r="Q22" s="20">
        <f>[4]Tpub_Demande!Q101</f>
        <v>0</v>
      </c>
      <c r="R22" s="20">
        <f>[4]Tpub_Demande!R101</f>
        <v>0</v>
      </c>
      <c r="S22" s="20">
        <f>[4]Tpub_Demande!S101</f>
        <v>0</v>
      </c>
      <c r="T22" s="20">
        <f>[4]Tpub_Demande!T101</f>
        <v>0</v>
      </c>
      <c r="U22" s="20">
        <f>[4]Tpub_Demande!U101</f>
        <v>0</v>
      </c>
      <c r="V22" s="20">
        <f>[7]EreCrt!E3986</f>
        <v>0</v>
      </c>
      <c r="W22" s="20">
        <f>[7]EreCrt!F3986</f>
        <v>0</v>
      </c>
      <c r="X22" s="20">
        <f>[7]EreCrt!G3986</f>
        <v>0</v>
      </c>
      <c r="Y22" s="20">
        <f>[7]EreCrt!H3986</f>
        <v>0</v>
      </c>
    </row>
    <row r="23" spans="1:25" x14ac:dyDescent="0.2">
      <c r="A23" s="10"/>
      <c r="B23" s="11"/>
      <c r="C23" s="1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2">
      <c r="A24" s="12" t="s">
        <v>150</v>
      </c>
      <c r="B24" s="12"/>
      <c r="C24" s="9" t="s">
        <v>112</v>
      </c>
      <c r="D24" s="4">
        <f t="shared" ref="D24:T24" si="13">SUM(D5,D8,D12:D13,D16:D17)</f>
        <v>219463.41118390753</v>
      </c>
      <c r="E24" s="4">
        <f t="shared" si="13"/>
        <v>106402.59220724805</v>
      </c>
      <c r="F24" s="4">
        <f t="shared" si="13"/>
        <v>77982.021544125673</v>
      </c>
      <c r="G24" s="4">
        <f t="shared" si="13"/>
        <v>55430.63767449258</v>
      </c>
      <c r="H24" s="4">
        <f t="shared" si="13"/>
        <v>56716.093567339078</v>
      </c>
      <c r="I24" s="4">
        <f t="shared" si="13"/>
        <v>76024.943389628694</v>
      </c>
      <c r="J24" s="4">
        <f t="shared" si="13"/>
        <v>88380.712010863353</v>
      </c>
      <c r="K24" s="4">
        <f t="shared" si="13"/>
        <v>63963.311700497339</v>
      </c>
      <c r="L24" s="4">
        <f t="shared" si="13"/>
        <v>61174.742364167047</v>
      </c>
      <c r="M24" s="4">
        <f t="shared" si="13"/>
        <v>66193.837433571476</v>
      </c>
      <c r="N24" s="4">
        <f t="shared" si="13"/>
        <v>87051.158689892996</v>
      </c>
      <c r="O24" s="4">
        <f t="shared" si="13"/>
        <v>73211.890985473001</v>
      </c>
      <c r="P24" s="4">
        <f t="shared" si="13"/>
        <v>76432.628527526773</v>
      </c>
      <c r="Q24" s="4">
        <f t="shared" si="13"/>
        <v>90085.433380676346</v>
      </c>
      <c r="R24" s="4">
        <f t="shared" si="13"/>
        <v>85742.100670432352</v>
      </c>
      <c r="S24" s="4">
        <f t="shared" si="13"/>
        <v>102923.26384559069</v>
      </c>
      <c r="T24" s="4">
        <f t="shared" si="13"/>
        <v>96731.573953966523</v>
      </c>
      <c r="U24" s="4">
        <f>SUM(U5,U8,U12:U13,U16:U17)</f>
        <v>103341.6703526139</v>
      </c>
      <c r="V24" s="4">
        <f>SUM(V5,V8,V12:V13,V16:V17)</f>
        <v>110333</v>
      </c>
      <c r="W24" s="4">
        <f t="shared" ref="W24:X24" si="14">SUM(W5,W8,W12:W13,W16:W17)</f>
        <v>132597</v>
      </c>
      <c r="X24" s="4">
        <f t="shared" si="14"/>
        <v>153457</v>
      </c>
      <c r="Y24" s="4">
        <f t="shared" ref="Y24" si="15">SUM(Y5,Y8,Y12:Y13,Y16:Y17)</f>
        <v>164198</v>
      </c>
    </row>
    <row r="25" spans="1:25" s="29" customFormat="1" ht="13.35" customHeight="1" x14ac:dyDescent="0.2">
      <c r="C25" s="30"/>
      <c r="D25" s="31">
        <f>D24-'Tab2'!D10</f>
        <v>0</v>
      </c>
      <c r="E25" s="31">
        <f>E24-'Tab2'!E10</f>
        <v>0</v>
      </c>
      <c r="F25" s="31">
        <f>F24-'Tab2'!F10</f>
        <v>0</v>
      </c>
      <c r="G25" s="31">
        <f>G24-'Tab2'!G10</f>
        <v>0</v>
      </c>
      <c r="H25" s="31">
        <f>H24-'Tab2'!H10</f>
        <v>0</v>
      </c>
      <c r="I25" s="31">
        <f>I24-'Tab2'!I10</f>
        <v>0</v>
      </c>
      <c r="J25" s="31">
        <f>J24-'Tab2'!J10</f>
        <v>0</v>
      </c>
      <c r="K25" s="31">
        <f>K24-'Tab2'!K10</f>
        <v>0</v>
      </c>
      <c r="L25" s="31">
        <f>L24-'Tab2'!L10</f>
        <v>0</v>
      </c>
      <c r="M25" s="31">
        <f>M24-'Tab2'!M10</f>
        <v>0</v>
      </c>
      <c r="N25" s="31">
        <f>N24-'Tab2'!N10</f>
        <v>0</v>
      </c>
      <c r="O25" s="31">
        <f>O24-'Tab2'!O10</f>
        <v>0</v>
      </c>
      <c r="P25" s="31">
        <f>P24-'Tab2'!P10</f>
        <v>0</v>
      </c>
      <c r="Q25" s="31">
        <f>Q24-'Tab2'!Q10</f>
        <v>0</v>
      </c>
      <c r="R25" s="31">
        <f>R24-'Tab2'!R10</f>
        <v>0</v>
      </c>
      <c r="S25" s="31">
        <f>S24-'Tab2'!S10</f>
        <v>0</v>
      </c>
      <c r="T25" s="31">
        <f>T24-'Tab2'!T10</f>
        <v>0</v>
      </c>
      <c r="U25" s="31">
        <f>U24-'Tab2'!U10</f>
        <v>0</v>
      </c>
      <c r="V25" s="31">
        <f>V24-'Tab2'!V10</f>
        <v>0</v>
      </c>
      <c r="W25" s="31">
        <f>W24-'Tab2'!W10</f>
        <v>0</v>
      </c>
      <c r="X25" s="31">
        <f>X24-'Tab2'!X10</f>
        <v>0</v>
      </c>
      <c r="Y25" s="31">
        <f>Y24-'Tab2'!Y10</f>
        <v>0</v>
      </c>
    </row>
    <row r="27" spans="1:25" ht="26.25" customHeight="1" x14ac:dyDescent="0.2">
      <c r="A27" s="132" t="s">
        <v>189</v>
      </c>
      <c r="B27" s="132"/>
      <c r="C27" s="132"/>
    </row>
    <row r="29" spans="1:25" x14ac:dyDescent="0.2">
      <c r="A29" s="5" t="s">
        <v>0</v>
      </c>
      <c r="B29" s="6" t="s">
        <v>1</v>
      </c>
      <c r="C29" s="13" t="s">
        <v>2</v>
      </c>
      <c r="D29" s="1">
        <v>1997</v>
      </c>
      <c r="E29" s="1">
        <f>+D29+1</f>
        <v>1998</v>
      </c>
      <c r="F29" s="1">
        <f>+E29+1</f>
        <v>1999</v>
      </c>
      <c r="G29" s="1">
        <f t="shared" ref="G29:Y29" si="16">+F29+1</f>
        <v>2000</v>
      </c>
      <c r="H29" s="1">
        <f t="shared" si="16"/>
        <v>2001</v>
      </c>
      <c r="I29" s="1">
        <f t="shared" si="16"/>
        <v>2002</v>
      </c>
      <c r="J29" s="1">
        <f t="shared" si="16"/>
        <v>2003</v>
      </c>
      <c r="K29" s="1">
        <f t="shared" si="16"/>
        <v>2004</v>
      </c>
      <c r="L29" s="1">
        <f t="shared" si="16"/>
        <v>2005</v>
      </c>
      <c r="M29" s="1">
        <f t="shared" si="16"/>
        <v>2006</v>
      </c>
      <c r="N29" s="1">
        <f t="shared" si="16"/>
        <v>2007</v>
      </c>
      <c r="O29" s="1">
        <f t="shared" si="16"/>
        <v>2008</v>
      </c>
      <c r="P29" s="1">
        <f t="shared" si="16"/>
        <v>2009</v>
      </c>
      <c r="Q29" s="1">
        <f t="shared" si="16"/>
        <v>2010</v>
      </c>
      <c r="R29" s="1">
        <f t="shared" si="16"/>
        <v>2011</v>
      </c>
      <c r="S29" s="1">
        <f t="shared" si="16"/>
        <v>2012</v>
      </c>
      <c r="T29" s="1">
        <f t="shared" si="16"/>
        <v>2013</v>
      </c>
      <c r="U29" s="1">
        <f t="shared" si="16"/>
        <v>2014</v>
      </c>
      <c r="V29" s="1">
        <f t="shared" si="16"/>
        <v>2015</v>
      </c>
      <c r="W29" s="1">
        <f t="shared" si="16"/>
        <v>2016</v>
      </c>
      <c r="X29" s="1">
        <f t="shared" si="16"/>
        <v>2017</v>
      </c>
      <c r="Y29" s="1">
        <f t="shared" si="16"/>
        <v>2018</v>
      </c>
    </row>
    <row r="30" spans="1:25" x14ac:dyDescent="0.2">
      <c r="A30" s="10" t="s">
        <v>126</v>
      </c>
      <c r="B30" s="11"/>
      <c r="C30" s="14" t="s">
        <v>157</v>
      </c>
      <c r="D30" s="3">
        <f t="shared" ref="D30:T30" si="17">SUM(D31:D32)</f>
        <v>43307.039034552094</v>
      </c>
      <c r="E30" s="3">
        <f t="shared" si="17"/>
        <v>6006.4548961850178</v>
      </c>
      <c r="F30" s="3">
        <f t="shared" si="17"/>
        <v>4113.1991676006655</v>
      </c>
      <c r="G30" s="3">
        <f t="shared" si="17"/>
        <v>6158.0692768853369</v>
      </c>
      <c r="H30" s="3">
        <f t="shared" si="17"/>
        <v>19239.348869339705</v>
      </c>
      <c r="I30" s="3">
        <f t="shared" si="17"/>
        <v>46078.725828209543</v>
      </c>
      <c r="J30" s="3">
        <f t="shared" si="17"/>
        <v>52522.668594730625</v>
      </c>
      <c r="K30" s="3">
        <f t="shared" si="17"/>
        <v>31335.314578590111</v>
      </c>
      <c r="L30" s="3">
        <f t="shared" si="17"/>
        <v>21556.693384023267</v>
      </c>
      <c r="M30" s="3">
        <f t="shared" si="17"/>
        <v>20240.575727867072</v>
      </c>
      <c r="N30" s="3">
        <f t="shared" si="17"/>
        <v>37744.319629882128</v>
      </c>
      <c r="O30" s="3">
        <f t="shared" si="17"/>
        <v>25166.934310646662</v>
      </c>
      <c r="P30" s="3">
        <f t="shared" si="17"/>
        <v>26843.645042345899</v>
      </c>
      <c r="Q30" s="3">
        <f t="shared" si="17"/>
        <v>38490.837639743746</v>
      </c>
      <c r="R30" s="3">
        <f t="shared" si="17"/>
        <v>19969.510181182719</v>
      </c>
      <c r="S30" s="3">
        <f t="shared" si="17"/>
        <v>21648.56027165769</v>
      </c>
      <c r="T30" s="3">
        <f t="shared" si="17"/>
        <v>35722.956934525319</v>
      </c>
      <c r="U30" s="3">
        <f>SUM(U31:U32)</f>
        <v>37594.319360434863</v>
      </c>
      <c r="V30" s="3">
        <f>[7]EreVolChain!E3969</f>
        <v>30006</v>
      </c>
      <c r="W30" s="3">
        <f>[7]EreVolChain!F3969</f>
        <v>31574</v>
      </c>
      <c r="X30" s="3">
        <f>[7]EreVolChain!G3969</f>
        <v>46995.802383380062</v>
      </c>
      <c r="Y30" s="3">
        <f>[7]EreVolChain!H3969</f>
        <v>53965.087792638158</v>
      </c>
    </row>
    <row r="31" spans="1:25" x14ac:dyDescent="0.2">
      <c r="A31" s="33" t="s">
        <v>175</v>
      </c>
      <c r="B31" s="34"/>
      <c r="C31" s="35" t="s">
        <v>158</v>
      </c>
      <c r="D31" s="20">
        <f>[6]Tpub_Demande!D85</f>
        <v>30288.706508980977</v>
      </c>
      <c r="E31" s="20">
        <f>[6]Tpub_Demande!E85</f>
        <v>4190.483550059449</v>
      </c>
      <c r="F31" s="20">
        <f>[6]Tpub_Demande!F85</f>
        <v>2865.4565578744318</v>
      </c>
      <c r="G31" s="20">
        <f>[6]Tpub_Demande!G85</f>
        <v>4296.7012566221165</v>
      </c>
      <c r="H31" s="20">
        <f>[6]Tpub_Demande!H85</f>
        <v>13449.649900964832</v>
      </c>
      <c r="I31" s="20">
        <f>[6]Tpub_Demande!I85</f>
        <v>32230.512084282644</v>
      </c>
      <c r="J31" s="20">
        <f>[6]Tpub_Demande!J85</f>
        <v>36740.9229098859</v>
      </c>
      <c r="K31" s="20">
        <f>[6]Tpub_Demande!K85</f>
        <v>21913.177110760669</v>
      </c>
      <c r="L31" s="20">
        <f>[6]Tpub_Demande!L85</f>
        <v>15070.905835243935</v>
      </c>
      <c r="M31" s="20">
        <f>[6]Tpub_Demande!M85</f>
        <v>14148.241839554892</v>
      </c>
      <c r="N31" s="20">
        <f>[6]Tpub_Demande!N85</f>
        <v>26397.237781537195</v>
      </c>
      <c r="O31" s="20">
        <f>[6]Tpub_Demande!O85</f>
        <v>17594.865334465601</v>
      </c>
      <c r="P31" s="20">
        <f>[6]Tpub_Demande!P85</f>
        <v>18768.764205804142</v>
      </c>
      <c r="Q31" s="20">
        <f>[6]Tpub_Demande!Q85</f>
        <v>26898.966265783492</v>
      </c>
      <c r="R31" s="20">
        <f>[6]Tpub_Demande!R85</f>
        <v>13948.951792786045</v>
      </c>
      <c r="S31" s="20">
        <f>[6]Tpub_Demande!S85</f>
        <v>15123.675578315968</v>
      </c>
      <c r="T31" s="20">
        <f>[6]Tpub_Demande!T85</f>
        <v>24967.097110011589</v>
      </c>
      <c r="U31" s="20">
        <f>[6]Tpub_Demande!U85</f>
        <v>26257.503924583165</v>
      </c>
      <c r="V31" s="20">
        <f>[7]EreVolChain!E3970</f>
        <v>20978</v>
      </c>
      <c r="W31" s="20">
        <f>[7]EreVolChain!F3970</f>
        <v>22094.000000000004</v>
      </c>
      <c r="X31" s="20">
        <f>[7]EreVolChain!G3970</f>
        <v>32009.238320735822</v>
      </c>
      <c r="Y31" s="20">
        <f>[7]EreVolChain!H3970</f>
        <v>37122.650000204645</v>
      </c>
    </row>
    <row r="32" spans="1:25" x14ac:dyDescent="0.2">
      <c r="A32" s="33" t="s">
        <v>176</v>
      </c>
      <c r="B32" s="34"/>
      <c r="C32" s="35" t="s">
        <v>159</v>
      </c>
      <c r="D32" s="20">
        <f>[6]Tpub_Demande!D86</f>
        <v>13018.332525571115</v>
      </c>
      <c r="E32" s="20">
        <f>[6]Tpub_Demande!E86</f>
        <v>1815.9713461255692</v>
      </c>
      <c r="F32" s="20">
        <f>[6]Tpub_Demande!F86</f>
        <v>1247.7426097262339</v>
      </c>
      <c r="G32" s="20">
        <f>[6]Tpub_Demande!G86</f>
        <v>1861.3680202632206</v>
      </c>
      <c r="H32" s="20">
        <f>[6]Tpub_Demande!H86</f>
        <v>5789.6989683748716</v>
      </c>
      <c r="I32" s="20">
        <f>[6]Tpub_Demande!I86</f>
        <v>13848.213743926899</v>
      </c>
      <c r="J32" s="20">
        <f>[6]Tpub_Demande!J86</f>
        <v>15781.745684844724</v>
      </c>
      <c r="K32" s="20">
        <f>[6]Tpub_Demande!K86</f>
        <v>9422.1374678294414</v>
      </c>
      <c r="L32" s="20">
        <f>[6]Tpub_Demande!L86</f>
        <v>6485.7875487793326</v>
      </c>
      <c r="M32" s="20">
        <f>[6]Tpub_Demande!M86</f>
        <v>6092.3338883121814</v>
      </c>
      <c r="N32" s="20">
        <f>[6]Tpub_Demande!N86</f>
        <v>11347.081848344933</v>
      </c>
      <c r="O32" s="20">
        <f>[6]Tpub_Demande!O86</f>
        <v>7572.0689761810627</v>
      </c>
      <c r="P32" s="20">
        <f>[6]Tpub_Demande!P86</f>
        <v>8074.8808365417581</v>
      </c>
      <c r="Q32" s="20">
        <f>[6]Tpub_Demande!Q86</f>
        <v>11591.871373960254</v>
      </c>
      <c r="R32" s="20">
        <f>[6]Tpub_Demande!R86</f>
        <v>6020.5583883966747</v>
      </c>
      <c r="S32" s="20">
        <f>[6]Tpub_Demande!S86</f>
        <v>6524.8846933417226</v>
      </c>
      <c r="T32" s="20">
        <f>[6]Tpub_Demande!T86</f>
        <v>10755.859824513727</v>
      </c>
      <c r="U32" s="20">
        <f>[6]Tpub_Demande!U86</f>
        <v>11336.815435851699</v>
      </c>
      <c r="V32" s="20">
        <f>[7]EreVolChain!E3971</f>
        <v>9028</v>
      </c>
      <c r="W32" s="20">
        <f>[7]EreVolChain!F3971</f>
        <v>9480</v>
      </c>
      <c r="X32" s="20">
        <f>[7]EreVolChain!G3971</f>
        <v>14986.690723837826</v>
      </c>
      <c r="Y32" s="20">
        <f>[7]EreVolChain!H3971</f>
        <v>16843.730692672503</v>
      </c>
    </row>
    <row r="33" spans="1:25" x14ac:dyDescent="0.2">
      <c r="A33" s="10" t="s">
        <v>127</v>
      </c>
      <c r="B33" s="11"/>
      <c r="C33" s="14" t="s">
        <v>160</v>
      </c>
      <c r="D33" s="3">
        <f t="shared" ref="D33:T33" si="18">SUM(D34:D36)</f>
        <v>59211.30645497462</v>
      </c>
      <c r="E33" s="3">
        <f t="shared" si="18"/>
        <v>26728.141025453726</v>
      </c>
      <c r="F33" s="3">
        <f t="shared" si="18"/>
        <v>30287.554378732406</v>
      </c>
      <c r="G33" s="3">
        <f t="shared" si="18"/>
        <v>54018.22043328132</v>
      </c>
      <c r="H33" s="3">
        <f t="shared" si="18"/>
        <v>38276.676963295598</v>
      </c>
      <c r="I33" s="3">
        <f t="shared" si="18"/>
        <v>27493.187008282228</v>
      </c>
      <c r="J33" s="3">
        <f t="shared" si="18"/>
        <v>33319.818053474068</v>
      </c>
      <c r="K33" s="3">
        <f t="shared" si="18"/>
        <v>28147.374799745186</v>
      </c>
      <c r="L33" s="3">
        <f t="shared" si="18"/>
        <v>34935.193424641366</v>
      </c>
      <c r="M33" s="3">
        <f t="shared" si="18"/>
        <v>44804.593193965295</v>
      </c>
      <c r="N33" s="3">
        <f t="shared" si="18"/>
        <v>44759.375899529652</v>
      </c>
      <c r="O33" s="3">
        <f t="shared" si="18"/>
        <v>46439.140556274491</v>
      </c>
      <c r="P33" s="3">
        <f t="shared" si="18"/>
        <v>47693.324981713537</v>
      </c>
      <c r="Q33" s="3">
        <f t="shared" si="18"/>
        <v>47539.755430693949</v>
      </c>
      <c r="R33" s="3">
        <f t="shared" si="18"/>
        <v>57663.851615444728</v>
      </c>
      <c r="S33" s="3">
        <f t="shared" si="18"/>
        <v>72928.79903852928</v>
      </c>
      <c r="T33" s="3">
        <f t="shared" si="18"/>
        <v>50268.720166443818</v>
      </c>
      <c r="U33" s="3">
        <f>SUM(U34:U36)</f>
        <v>52323.598462426213</v>
      </c>
      <c r="V33" s="3">
        <f>[7]EreVolChain!E3972</f>
        <v>61716</v>
      </c>
      <c r="W33" s="3">
        <f>[7]EreVolChain!F3972</f>
        <v>68201</v>
      </c>
      <c r="X33" s="3">
        <f>[7]EreVolChain!G3972</f>
        <v>63258.137795722665</v>
      </c>
      <c r="Y33" s="3">
        <f>[7]EreVolChain!H3972</f>
        <v>63374.665092486008</v>
      </c>
    </row>
    <row r="34" spans="1:25" x14ac:dyDescent="0.2">
      <c r="A34" s="33" t="s">
        <v>177</v>
      </c>
      <c r="B34" s="34"/>
      <c r="C34" s="35" t="s">
        <v>161</v>
      </c>
      <c r="D34" s="20">
        <f>[6]Tpub_Demande!D88</f>
        <v>18345.849131965995</v>
      </c>
      <c r="E34" s="20">
        <f>[6]Tpub_Demande!E88</f>
        <v>6597.2506129173535</v>
      </c>
      <c r="F34" s="20">
        <f>[6]Tpub_Demande!F88</f>
        <v>11131.631925410213</v>
      </c>
      <c r="G34" s="20">
        <f>[6]Tpub_Demande!G88</f>
        <v>18855.716557210613</v>
      </c>
      <c r="H34" s="20">
        <f>[6]Tpub_Demande!H88</f>
        <v>11892.695402720434</v>
      </c>
      <c r="I34" s="20">
        <f>[6]Tpub_Demande!I88</f>
        <v>6961.6364677656929</v>
      </c>
      <c r="J34" s="20">
        <f>[6]Tpub_Demande!J88</f>
        <v>6519.9508132219698</v>
      </c>
      <c r="K34" s="20">
        <f>[6]Tpub_Demande!K88</f>
        <v>4924.2412189463403</v>
      </c>
      <c r="L34" s="20">
        <f>[6]Tpub_Demande!L88</f>
        <v>7864.3126533655532</v>
      </c>
      <c r="M34" s="20">
        <f>[6]Tpub_Demande!M88</f>
        <v>12704.259933935944</v>
      </c>
      <c r="N34" s="20">
        <f>[6]Tpub_Demande!N88</f>
        <v>8692.0713011216285</v>
      </c>
      <c r="O34" s="20">
        <f>[6]Tpub_Demande!O88</f>
        <v>12500.719644087183</v>
      </c>
      <c r="P34" s="20">
        <f>[6]Tpub_Demande!P88</f>
        <v>11618.04979752245</v>
      </c>
      <c r="Q34" s="20">
        <f>[6]Tpub_Demande!Q88</f>
        <v>11052.821510688498</v>
      </c>
      <c r="R34" s="20">
        <f>[6]Tpub_Demande!R88</f>
        <v>14366.878757600467</v>
      </c>
      <c r="S34" s="20">
        <f>[6]Tpub_Demande!S88</f>
        <v>19500.105509629593</v>
      </c>
      <c r="T34" s="20">
        <f>[6]Tpub_Demande!T88</f>
        <v>11306.057856742715</v>
      </c>
      <c r="U34" s="20">
        <f>[6]Tpub_Demande!U88</f>
        <v>11562.194966783421</v>
      </c>
      <c r="V34" s="20">
        <f>[7]EreVolChain!E3973</f>
        <v>13630</v>
      </c>
      <c r="W34" s="20">
        <f>[7]EreVolChain!F3973</f>
        <v>13366</v>
      </c>
      <c r="X34" s="20">
        <f>[7]EreVolChain!G3973</f>
        <v>11236.460922384702</v>
      </c>
      <c r="Y34" s="20">
        <f>[7]EreVolChain!H3973</f>
        <v>12488.916466973118</v>
      </c>
    </row>
    <row r="35" spans="1:25" x14ac:dyDescent="0.2">
      <c r="A35" s="33" t="s">
        <v>178</v>
      </c>
      <c r="B35" s="34"/>
      <c r="C35" s="35" t="s">
        <v>162</v>
      </c>
      <c r="D35" s="20">
        <f>[6]Tpub_Demande!D89</f>
        <v>22777.635991149433</v>
      </c>
      <c r="E35" s="20">
        <f>[6]Tpub_Demande!E89</f>
        <v>10565.273915556456</v>
      </c>
      <c r="F35" s="20">
        <f>[6]Tpub_Demande!F89</f>
        <v>8925.6280967083876</v>
      </c>
      <c r="G35" s="20">
        <f>[6]Tpub_Demande!G89</f>
        <v>20206.135959392424</v>
      </c>
      <c r="H35" s="20">
        <f>[6]Tpub_Demande!H89</f>
        <v>12626.975228352499</v>
      </c>
      <c r="I35" s="20">
        <f>[6]Tpub_Demande!I89</f>
        <v>6504.3033802076206</v>
      </c>
      <c r="J35" s="20">
        <f>[6]Tpub_Demande!J89</f>
        <v>10541.555714174036</v>
      </c>
      <c r="K35" s="20">
        <f>[6]Tpub_Demande!K89</f>
        <v>8761.0211866802638</v>
      </c>
      <c r="L35" s="20">
        <f>[6]Tpub_Demande!L89</f>
        <v>12598.65168972651</v>
      </c>
      <c r="M35" s="20">
        <f>[6]Tpub_Demande!M89</f>
        <v>15712.465645641139</v>
      </c>
      <c r="N35" s="20">
        <f>[6]Tpub_Demande!N89</f>
        <v>17394.997177071236</v>
      </c>
      <c r="O35" s="20">
        <f>[6]Tpub_Demande!O89</f>
        <v>15706.240339230862</v>
      </c>
      <c r="P35" s="20">
        <f>[6]Tpub_Demande!P89</f>
        <v>17624.171887711469</v>
      </c>
      <c r="Q35" s="20">
        <f>[6]Tpub_Demande!Q89</f>
        <v>16961.579625846734</v>
      </c>
      <c r="R35" s="20">
        <f>[6]Tpub_Demande!R89</f>
        <v>21997.446035246809</v>
      </c>
      <c r="S35" s="20">
        <f>[6]Tpub_Demande!S89</f>
        <v>29706.053316013222</v>
      </c>
      <c r="T35" s="20">
        <f>[6]Tpub_Demande!T89</f>
        <v>17718.379100005332</v>
      </c>
      <c r="U35" s="20">
        <f>[6]Tpub_Demande!U89</f>
        <v>18916.314939942207</v>
      </c>
      <c r="V35" s="20">
        <f>[7]EreVolChain!E3974</f>
        <v>24132</v>
      </c>
      <c r="W35" s="20">
        <f>[7]EreVolChain!F3974</f>
        <v>26115.999999999996</v>
      </c>
      <c r="X35" s="20">
        <f>[7]EreVolChain!G3974</f>
        <v>22006.73244324822</v>
      </c>
      <c r="Y35" s="20">
        <f>[7]EreVolChain!H3974</f>
        <v>20663.567223847844</v>
      </c>
    </row>
    <row r="36" spans="1:25" x14ac:dyDescent="0.2">
      <c r="A36" s="33" t="s">
        <v>179</v>
      </c>
      <c r="B36" s="34"/>
      <c r="C36" s="35" t="s">
        <v>163</v>
      </c>
      <c r="D36" s="20">
        <f>[6]Tpub_Demande!D90</f>
        <v>18087.821331859192</v>
      </c>
      <c r="E36" s="20">
        <f>[6]Tpub_Demande!E90</f>
        <v>9565.6164969799174</v>
      </c>
      <c r="F36" s="20">
        <f>[6]Tpub_Demande!F90</f>
        <v>10230.294356613806</v>
      </c>
      <c r="G36" s="20">
        <f>[6]Tpub_Demande!G90</f>
        <v>14956.367916678284</v>
      </c>
      <c r="H36" s="20">
        <f>[6]Tpub_Demande!H90</f>
        <v>13757.006332222663</v>
      </c>
      <c r="I36" s="20">
        <f>[6]Tpub_Demande!I90</f>
        <v>14027.247160308914</v>
      </c>
      <c r="J36" s="20">
        <f>[6]Tpub_Demande!J90</f>
        <v>16258.311526078063</v>
      </c>
      <c r="K36" s="20">
        <f>[6]Tpub_Demande!K90</f>
        <v>14462.112394118582</v>
      </c>
      <c r="L36" s="20">
        <f>[6]Tpub_Demande!L90</f>
        <v>14472.229081549303</v>
      </c>
      <c r="M36" s="20">
        <f>[6]Tpub_Demande!M90</f>
        <v>16387.867614388211</v>
      </c>
      <c r="N36" s="20">
        <f>[6]Tpub_Demande!N90</f>
        <v>18672.307421336787</v>
      </c>
      <c r="O36" s="20">
        <f>[6]Tpub_Demande!O90</f>
        <v>18232.180572956448</v>
      </c>
      <c r="P36" s="20">
        <f>[6]Tpub_Demande!P90</f>
        <v>18451.103296479614</v>
      </c>
      <c r="Q36" s="20">
        <f>[6]Tpub_Demande!Q90</f>
        <v>19525.354294158715</v>
      </c>
      <c r="R36" s="20">
        <f>[6]Tpub_Demande!R90</f>
        <v>21299.526822597451</v>
      </c>
      <c r="S36" s="20">
        <f>[6]Tpub_Demande!S90</f>
        <v>23722.640212886465</v>
      </c>
      <c r="T36" s="20">
        <f>[6]Tpub_Demande!T90</f>
        <v>21244.283209695775</v>
      </c>
      <c r="U36" s="20">
        <f>[6]Tpub_Demande!U90</f>
        <v>21845.088555700582</v>
      </c>
      <c r="V36" s="20">
        <f>[7]EreVolChain!E3975</f>
        <v>23954</v>
      </c>
      <c r="W36" s="20">
        <f>[7]EreVolChain!F3975</f>
        <v>28719.000000000004</v>
      </c>
      <c r="X36" s="20">
        <f>[7]EreVolChain!G3975</f>
        <v>30953.243045184594</v>
      </c>
      <c r="Y36" s="20">
        <f>[7]EreVolChain!H3975</f>
        <v>30508.061038612566</v>
      </c>
    </row>
    <row r="37" spans="1:25" x14ac:dyDescent="0.2">
      <c r="A37" s="10" t="s">
        <v>128</v>
      </c>
      <c r="B37" s="11"/>
      <c r="C37" s="14" t="s">
        <v>164</v>
      </c>
      <c r="D37" s="3">
        <f>[6]Tpub_Demande!D91</f>
        <v>0</v>
      </c>
      <c r="E37" s="3">
        <f>[6]Tpub_Demande!E91</f>
        <v>0</v>
      </c>
      <c r="F37" s="3">
        <f>[6]Tpub_Demande!F91</f>
        <v>0</v>
      </c>
      <c r="G37" s="3">
        <f>[6]Tpub_Demande!G91</f>
        <v>0</v>
      </c>
      <c r="H37" s="3">
        <f>[6]Tpub_Demande!H91</f>
        <v>0</v>
      </c>
      <c r="I37" s="3">
        <f>[6]Tpub_Demande!I91</f>
        <v>0</v>
      </c>
      <c r="J37" s="3">
        <f>[6]Tpub_Demande!J91</f>
        <v>0</v>
      </c>
      <c r="K37" s="3">
        <f>[6]Tpub_Demande!K91</f>
        <v>0</v>
      </c>
      <c r="L37" s="3">
        <f>[6]Tpub_Demande!L91</f>
        <v>0</v>
      </c>
      <c r="M37" s="3">
        <f>[6]Tpub_Demande!M91</f>
        <v>0</v>
      </c>
      <c r="N37" s="3">
        <f>[6]Tpub_Demande!N91</f>
        <v>0</v>
      </c>
      <c r="O37" s="3">
        <f>[6]Tpub_Demande!O91</f>
        <v>0</v>
      </c>
      <c r="P37" s="3">
        <f>[6]Tpub_Demande!P91</f>
        <v>0</v>
      </c>
      <c r="Q37" s="3">
        <f>[6]Tpub_Demande!Q91</f>
        <v>0</v>
      </c>
      <c r="R37" s="3">
        <f>[6]Tpub_Demande!R91</f>
        <v>0</v>
      </c>
      <c r="S37" s="3">
        <f>[6]Tpub_Demande!S91</f>
        <v>0</v>
      </c>
      <c r="T37" s="3">
        <f>[6]Tpub_Demande!T91</f>
        <v>0</v>
      </c>
      <c r="U37" s="3">
        <f>[6]Tpub_Demande!U91</f>
        <v>0</v>
      </c>
      <c r="V37" s="3">
        <f>[7]EreVolChain!E3976</f>
        <v>0</v>
      </c>
      <c r="W37" s="3">
        <f>[7]EreVolChain!F3976</f>
        <v>0</v>
      </c>
      <c r="X37" s="3">
        <f>[7]EreVolChain!G3976</f>
        <v>0</v>
      </c>
      <c r="Y37" s="3">
        <f>[7]EreVolChain!H3976</f>
        <v>0</v>
      </c>
    </row>
    <row r="38" spans="1:25" x14ac:dyDescent="0.2">
      <c r="A38" s="10" t="s">
        <v>129</v>
      </c>
      <c r="B38" s="11"/>
      <c r="C38" s="14" t="s">
        <v>165</v>
      </c>
      <c r="D38" s="3">
        <f t="shared" ref="D38:T38" si="19">SUM(D39:D40)</f>
        <v>949.29009994315345</v>
      </c>
      <c r="E38" s="3">
        <f t="shared" si="19"/>
        <v>933.6180134501908</v>
      </c>
      <c r="F38" s="3">
        <f t="shared" si="19"/>
        <v>954.37876058564962</v>
      </c>
      <c r="G38" s="3">
        <f t="shared" si="19"/>
        <v>1001.1096025910001</v>
      </c>
      <c r="H38" s="3">
        <f t="shared" si="19"/>
        <v>1024.6039232672256</v>
      </c>
      <c r="I38" s="3">
        <f t="shared" si="19"/>
        <v>1059.4557887539211</v>
      </c>
      <c r="J38" s="3">
        <f t="shared" si="19"/>
        <v>1084.2490157266623</v>
      </c>
      <c r="K38" s="3">
        <f t="shared" si="19"/>
        <v>1095.3977130702895</v>
      </c>
      <c r="L38" s="3">
        <f t="shared" si="19"/>
        <v>1113.5829780874249</v>
      </c>
      <c r="M38" s="3">
        <f t="shared" si="19"/>
        <v>1147.9828432681131</v>
      </c>
      <c r="N38" s="3">
        <f t="shared" si="19"/>
        <v>1183.1207086126517</v>
      </c>
      <c r="O38" s="3">
        <f t="shared" si="19"/>
        <v>1255.5034636124581</v>
      </c>
      <c r="P38" s="3">
        <f t="shared" si="19"/>
        <v>1234.6269573891068</v>
      </c>
      <c r="Q38" s="3">
        <f t="shared" si="19"/>
        <v>1579.1448205275931</v>
      </c>
      <c r="R38" s="3">
        <f t="shared" si="19"/>
        <v>1636.3659916206659</v>
      </c>
      <c r="S38" s="3">
        <f t="shared" si="19"/>
        <v>1859.4695783266632</v>
      </c>
      <c r="T38" s="3">
        <f t="shared" si="19"/>
        <v>1447.4486576041068</v>
      </c>
      <c r="U38" s="3">
        <f>SUM(U39:U40)</f>
        <v>1488.7662473987559</v>
      </c>
      <c r="V38" s="3">
        <f>[7]EreVolChain!E3977</f>
        <v>1496</v>
      </c>
      <c r="W38" s="3">
        <f>[7]EreVolChain!F3977</f>
        <v>3273</v>
      </c>
      <c r="X38" s="3">
        <f>[7]EreVolChain!G3977</f>
        <v>3227.5295217739781</v>
      </c>
      <c r="Y38" s="3">
        <f>[7]EreVolChain!H3977</f>
        <v>3363.3888324584736</v>
      </c>
    </row>
    <row r="39" spans="1:25" x14ac:dyDescent="0.2">
      <c r="A39" s="33" t="s">
        <v>180</v>
      </c>
      <c r="B39" s="34"/>
      <c r="C39" s="35" t="s">
        <v>166</v>
      </c>
      <c r="D39" s="20">
        <f>[6]Tpub_Demande!D93</f>
        <v>854.88706536639677</v>
      </c>
      <c r="E39" s="20">
        <f>[6]Tpub_Demande!E93</f>
        <v>877.11447616179476</v>
      </c>
      <c r="F39" s="20">
        <f>[6]Tpub_Demande!F93</f>
        <v>897.4519273284759</v>
      </c>
      <c r="G39" s="20">
        <f>[6]Tpub_Demande!G93</f>
        <v>921.59419957393595</v>
      </c>
      <c r="H39" s="20">
        <f>[6]Tpub_Demande!H93</f>
        <v>946.22596738448783</v>
      </c>
      <c r="I39" s="20">
        <f>[6]Tpub_Demande!I93</f>
        <v>971.35612860489664</v>
      </c>
      <c r="J39" s="20">
        <f>[6]Tpub_Demande!J93</f>
        <v>989.82393579106053</v>
      </c>
      <c r="K39" s="20">
        <f>[6]Tpub_Demande!K93</f>
        <v>1012.5904925625246</v>
      </c>
      <c r="L39" s="20">
        <f>[6]Tpub_Demande!L93</f>
        <v>1032.5736026168756</v>
      </c>
      <c r="M39" s="20">
        <f>[6]Tpub_Demande!M93</f>
        <v>1059.1134756034678</v>
      </c>
      <c r="N39" s="20">
        <f>[6]Tpub_Demande!N93</f>
        <v>1083.9472525710403</v>
      </c>
      <c r="O39" s="20">
        <f>[6]Tpub_Demande!O93</f>
        <v>1160.3950653758727</v>
      </c>
      <c r="P39" s="20">
        <f>[6]Tpub_Demande!P93</f>
        <v>1136.5386608839181</v>
      </c>
      <c r="Q39" s="20">
        <f>[6]Tpub_Demande!Q93</f>
        <v>1473.7504593461783</v>
      </c>
      <c r="R39" s="20">
        <f>[6]Tpub_Demande!R93</f>
        <v>1532.1674924572917</v>
      </c>
      <c r="S39" s="20">
        <f>[6]Tpub_Demande!S93</f>
        <v>1743.9467148816243</v>
      </c>
      <c r="T39" s="20">
        <f>[6]Tpub_Demande!T93</f>
        <v>1297.6576803553403</v>
      </c>
      <c r="U39" s="20">
        <f>[6]Tpub_Demande!U93</f>
        <v>1331.890144070838</v>
      </c>
      <c r="V39" s="20">
        <f>[7]EreVolChain!E3978</f>
        <v>1361</v>
      </c>
      <c r="W39" s="20">
        <f>[7]EreVolChain!F3978</f>
        <v>3134.9999999999995</v>
      </c>
      <c r="X39" s="20">
        <f>[7]EreVolChain!G3978</f>
        <v>3087.1440466278095</v>
      </c>
      <c r="Y39" s="20">
        <f>[7]EreVolChain!H3978</f>
        <v>3219.7846080246231</v>
      </c>
    </row>
    <row r="40" spans="1:25" x14ac:dyDescent="0.2">
      <c r="A40" s="33" t="s">
        <v>181</v>
      </c>
      <c r="B40" s="34"/>
      <c r="C40" s="35" t="s">
        <v>167</v>
      </c>
      <c r="D40" s="20">
        <f>[6]Tpub_Demande!D94</f>
        <v>94.40303457675671</v>
      </c>
      <c r="E40" s="20">
        <f>[6]Tpub_Demande!E94</f>
        <v>56.50353728839606</v>
      </c>
      <c r="F40" s="20">
        <f>[6]Tpub_Demande!F94</f>
        <v>56.926833257173691</v>
      </c>
      <c r="G40" s="20">
        <f>[6]Tpub_Demande!G94</f>
        <v>79.515403017064202</v>
      </c>
      <c r="H40" s="20">
        <f>[6]Tpub_Demande!H94</f>
        <v>78.377955882737766</v>
      </c>
      <c r="I40" s="20">
        <f>[6]Tpub_Demande!I94</f>
        <v>88.099660149024388</v>
      </c>
      <c r="J40" s="20">
        <f>[6]Tpub_Demande!J94</f>
        <v>94.425079935601815</v>
      </c>
      <c r="K40" s="20">
        <f>[6]Tpub_Demande!K94</f>
        <v>82.807220507764811</v>
      </c>
      <c r="L40" s="20">
        <f>[6]Tpub_Demande!L94</f>
        <v>81.00937547054923</v>
      </c>
      <c r="M40" s="20">
        <f>[6]Tpub_Demande!M94</f>
        <v>88.869367664645424</v>
      </c>
      <c r="N40" s="20">
        <f>[6]Tpub_Demande!N94</f>
        <v>99.17345604161136</v>
      </c>
      <c r="O40" s="20">
        <f>[6]Tpub_Demande!O94</f>
        <v>95.108398236585373</v>
      </c>
      <c r="P40" s="20">
        <f>[6]Tpub_Demande!P94</f>
        <v>98.088296505188723</v>
      </c>
      <c r="Q40" s="20">
        <f>[6]Tpub_Demande!Q94</f>
        <v>105.39436118141472</v>
      </c>
      <c r="R40" s="20">
        <f>[6]Tpub_Demande!R94</f>
        <v>104.19849916337427</v>
      </c>
      <c r="S40" s="20">
        <f>[6]Tpub_Demande!S94</f>
        <v>115.52286344503885</v>
      </c>
      <c r="T40" s="20">
        <f>[6]Tpub_Demande!T94</f>
        <v>149.79097724876641</v>
      </c>
      <c r="U40" s="20">
        <f>[6]Tpub_Demande!U94</f>
        <v>156.876103327918</v>
      </c>
      <c r="V40" s="20">
        <f>[7]EreVolChain!E3979</f>
        <v>135</v>
      </c>
      <c r="W40" s="20">
        <f>[7]EreVolChain!F3979</f>
        <v>138</v>
      </c>
      <c r="X40" s="20">
        <f>[7]EreVolChain!G3979</f>
        <v>140.95714285714286</v>
      </c>
      <c r="Y40" s="20">
        <f>[7]EreVolChain!H3979</f>
        <v>143.87349753694582</v>
      </c>
    </row>
    <row r="41" spans="1:25" x14ac:dyDescent="0.2">
      <c r="A41" s="10" t="s">
        <v>130</v>
      </c>
      <c r="B41" s="11"/>
      <c r="C41" s="14" t="s">
        <v>168</v>
      </c>
      <c r="D41" s="3">
        <f>[6]Tpub_Demande!D95</f>
        <v>0</v>
      </c>
      <c r="E41" s="3">
        <f>[6]Tpub_Demande!E95</f>
        <v>0</v>
      </c>
      <c r="F41" s="3">
        <f>[6]Tpub_Demande!F95</f>
        <v>0</v>
      </c>
      <c r="G41" s="3">
        <f>[6]Tpub_Demande!G95</f>
        <v>0</v>
      </c>
      <c r="H41" s="3">
        <f>[6]Tpub_Demande!H95</f>
        <v>0</v>
      </c>
      <c r="I41" s="3">
        <f>[6]Tpub_Demande!I95</f>
        <v>0</v>
      </c>
      <c r="J41" s="3">
        <f>[6]Tpub_Demande!J95</f>
        <v>0</v>
      </c>
      <c r="K41" s="3">
        <f>[6]Tpub_Demande!K95</f>
        <v>0</v>
      </c>
      <c r="L41" s="3">
        <f>[6]Tpub_Demande!L95</f>
        <v>0</v>
      </c>
      <c r="M41" s="3">
        <f>[6]Tpub_Demande!M95</f>
        <v>0</v>
      </c>
      <c r="N41" s="3">
        <f>[6]Tpub_Demande!N95</f>
        <v>0</v>
      </c>
      <c r="O41" s="3">
        <f>[6]Tpub_Demande!O95</f>
        <v>0</v>
      </c>
      <c r="P41" s="3">
        <f>[6]Tpub_Demande!P95</f>
        <v>0</v>
      </c>
      <c r="Q41" s="3">
        <f>[6]Tpub_Demande!Q95</f>
        <v>0</v>
      </c>
      <c r="R41" s="3">
        <f>[6]Tpub_Demande!R95</f>
        <v>0</v>
      </c>
      <c r="S41" s="3">
        <f>[6]Tpub_Demande!S95</f>
        <v>0</v>
      </c>
      <c r="T41" s="3">
        <f>[6]Tpub_Demande!T95</f>
        <v>0</v>
      </c>
      <c r="U41" s="3">
        <f>[6]Tpub_Demande!U95</f>
        <v>0</v>
      </c>
      <c r="V41" s="3">
        <f>[7]EreVolChain!E3980</f>
        <v>0</v>
      </c>
      <c r="W41" s="3">
        <f>[7]EreVolChain!F3980</f>
        <v>0</v>
      </c>
      <c r="X41" s="3">
        <f>[7]EreVolChain!G3980</f>
        <v>0</v>
      </c>
      <c r="Y41" s="3">
        <f>[7]EreVolChain!H3980</f>
        <v>0</v>
      </c>
    </row>
    <row r="42" spans="1:25" x14ac:dyDescent="0.2">
      <c r="A42" s="10" t="s">
        <v>131</v>
      </c>
      <c r="B42" s="11"/>
      <c r="C42" s="14" t="s">
        <v>169</v>
      </c>
      <c r="D42" s="3">
        <f t="shared" ref="D42:T42" si="20">SUM(D43:D47)</f>
        <v>14076.420931560899</v>
      </c>
      <c r="E42" s="3">
        <f t="shared" si="20"/>
        <v>7234.4603657776606</v>
      </c>
      <c r="F42" s="3">
        <f t="shared" si="20"/>
        <v>7655.0885207869487</v>
      </c>
      <c r="G42" s="3">
        <f t="shared" si="20"/>
        <v>10896.009844203911</v>
      </c>
      <c r="H42" s="3">
        <f t="shared" si="20"/>
        <v>10518.605358877307</v>
      </c>
      <c r="I42" s="3">
        <f t="shared" si="20"/>
        <v>11914.134754052284</v>
      </c>
      <c r="J42" s="3">
        <f t="shared" si="20"/>
        <v>13187.66192451934</v>
      </c>
      <c r="K42" s="3">
        <f t="shared" si="20"/>
        <v>11127.110220015742</v>
      </c>
      <c r="L42" s="3">
        <f t="shared" si="20"/>
        <v>10876.812023342698</v>
      </c>
      <c r="M42" s="3">
        <f t="shared" si="20"/>
        <v>12132.454599310913</v>
      </c>
      <c r="N42" s="3">
        <f t="shared" si="20"/>
        <v>13967.549049681797</v>
      </c>
      <c r="O42" s="3">
        <f t="shared" si="20"/>
        <v>13246.943529394584</v>
      </c>
      <c r="P42" s="3">
        <f t="shared" si="20"/>
        <v>13599.23451457639</v>
      </c>
      <c r="Q42" s="3">
        <f t="shared" si="20"/>
        <v>14959.702313300382</v>
      </c>
      <c r="R42" s="3">
        <f t="shared" si="20"/>
        <v>15067.564762879794</v>
      </c>
      <c r="S42" s="3">
        <f t="shared" si="20"/>
        <v>16818.869951166384</v>
      </c>
      <c r="T42" s="3">
        <f t="shared" si="20"/>
        <v>15737.951043143363</v>
      </c>
      <c r="U42" s="3">
        <f>SUM(U43:U47)</f>
        <v>16091.334627747465</v>
      </c>
      <c r="V42" s="3">
        <f>[7]EreVolChain!E3981</f>
        <v>17115</v>
      </c>
      <c r="W42" s="3">
        <f>[7]EreVolChain!F3981</f>
        <v>18006</v>
      </c>
      <c r="X42" s="3">
        <f>[7]EreVolChain!G3981</f>
        <v>23987.570463903379</v>
      </c>
      <c r="Y42" s="3">
        <f>[7]EreVolChain!H3981</f>
        <v>23828.679904343648</v>
      </c>
    </row>
    <row r="43" spans="1:25" x14ac:dyDescent="0.2">
      <c r="A43" s="33" t="s">
        <v>182</v>
      </c>
      <c r="B43" s="34"/>
      <c r="C43" s="35" t="s">
        <v>170</v>
      </c>
      <c r="D43" s="20">
        <f>[6]Tpub_Demande!D97</f>
        <v>12927.88947090824</v>
      </c>
      <c r="E43" s="20">
        <f>[6]Tpub_Demande!E97</f>
        <v>6582.222442595471</v>
      </c>
      <c r="F43" s="20">
        <f>[6]Tpub_Demande!F97</f>
        <v>6946.5897939869201</v>
      </c>
      <c r="G43" s="20">
        <f>[6]Tpub_Demande!G97</f>
        <v>9926.4530131971151</v>
      </c>
      <c r="H43" s="20">
        <f>[6]Tpub_Demande!H97</f>
        <v>9570.7689108784343</v>
      </c>
      <c r="I43" s="20">
        <f>[6]Tpub_Demande!I97</f>
        <v>10864.056585198538</v>
      </c>
      <c r="J43" s="20">
        <f>[6]Tpub_Demande!J97</f>
        <v>12039.370548633149</v>
      </c>
      <c r="K43" s="20">
        <f>[6]Tpub_Demande!K97</f>
        <v>10124.571482069367</v>
      </c>
      <c r="L43" s="20">
        <f>[6]Tpub_Demande!L97</f>
        <v>9877.9430928753372</v>
      </c>
      <c r="M43" s="20">
        <f>[6]Tpub_Demande!M97</f>
        <v>11040.293888362314</v>
      </c>
      <c r="N43" s="20">
        <f>[6]Tpub_Demande!N97</f>
        <v>12710.105736081283</v>
      </c>
      <c r="O43" s="20">
        <f>[6]Tpub_Demande!O97</f>
        <v>12035.38161457535</v>
      </c>
      <c r="P43" s="20">
        <f>[6]Tpub_Demande!P97</f>
        <v>12346.592323763587</v>
      </c>
      <c r="Q43" s="20">
        <f>[6]Tpub_Demande!Q97</f>
        <v>13596.297948221993</v>
      </c>
      <c r="R43" s="20">
        <f>[6]Tpub_Demande!R97</f>
        <v>13670.286328436297</v>
      </c>
      <c r="S43" s="20">
        <f>[6]Tpub_Demande!S97</f>
        <v>15304.701974150588</v>
      </c>
      <c r="T43" s="20">
        <f>[6]Tpub_Demande!T97</f>
        <v>14287.133010924057</v>
      </c>
      <c r="U43" s="20">
        <f>[6]Tpub_Demande!U97</f>
        <v>14608.417313966864</v>
      </c>
      <c r="V43" s="20">
        <f>[7]EreVolChain!E3982</f>
        <v>15540</v>
      </c>
      <c r="W43" s="20">
        <f>[7]EreVolChain!F3982</f>
        <v>16351.999999999998</v>
      </c>
      <c r="X43" s="20">
        <f>[7]EreVolChain!G3982</f>
        <v>21890.373238158609</v>
      </c>
      <c r="Y43" s="20">
        <f>[7]EreVolChain!H3982</f>
        <v>21705.801763575757</v>
      </c>
    </row>
    <row r="44" spans="1:25" x14ac:dyDescent="0.2">
      <c r="A44" s="33" t="s">
        <v>183</v>
      </c>
      <c r="B44" s="34"/>
      <c r="C44" s="35" t="s">
        <v>171</v>
      </c>
      <c r="D44" s="20">
        <f>[6]Tpub_Demande!D98</f>
        <v>0</v>
      </c>
      <c r="E44" s="20">
        <f>[6]Tpub_Demande!E98</f>
        <v>0</v>
      </c>
      <c r="F44" s="20">
        <f>[6]Tpub_Demande!F98</f>
        <v>0</v>
      </c>
      <c r="G44" s="20">
        <f>[6]Tpub_Demande!G98</f>
        <v>0</v>
      </c>
      <c r="H44" s="20">
        <f>[6]Tpub_Demande!H98</f>
        <v>0</v>
      </c>
      <c r="I44" s="20">
        <f>[6]Tpub_Demande!I98</f>
        <v>0</v>
      </c>
      <c r="J44" s="20">
        <f>[6]Tpub_Demande!J98</f>
        <v>0</v>
      </c>
      <c r="K44" s="20">
        <f>[6]Tpub_Demande!K98</f>
        <v>0</v>
      </c>
      <c r="L44" s="20">
        <f>[6]Tpub_Demande!L98</f>
        <v>0</v>
      </c>
      <c r="M44" s="20">
        <f>[6]Tpub_Demande!M98</f>
        <v>0</v>
      </c>
      <c r="N44" s="20">
        <f>[6]Tpub_Demande!N98</f>
        <v>0</v>
      </c>
      <c r="O44" s="20">
        <f>[6]Tpub_Demande!O98</f>
        <v>0</v>
      </c>
      <c r="P44" s="20">
        <f>[6]Tpub_Demande!P98</f>
        <v>0</v>
      </c>
      <c r="Q44" s="20">
        <f>[6]Tpub_Demande!Q98</f>
        <v>0</v>
      </c>
      <c r="R44" s="20">
        <f>[6]Tpub_Demande!R98</f>
        <v>0</v>
      </c>
      <c r="S44" s="20">
        <f>[6]Tpub_Demande!S98</f>
        <v>0</v>
      </c>
      <c r="T44" s="20">
        <f>[6]Tpub_Demande!T98</f>
        <v>0</v>
      </c>
      <c r="U44" s="20">
        <f>[6]Tpub_Demande!U98</f>
        <v>0</v>
      </c>
      <c r="V44" s="20">
        <f>[7]EreVolChain!E3983</f>
        <v>0</v>
      </c>
      <c r="W44" s="20">
        <f>[7]EreVolChain!F3983</f>
        <v>0</v>
      </c>
      <c r="X44" s="20">
        <f>[7]EreVolChain!G3983</f>
        <v>0</v>
      </c>
      <c r="Y44" s="20">
        <f>[7]EreVolChain!H3983</f>
        <v>0</v>
      </c>
    </row>
    <row r="45" spans="1:25" x14ac:dyDescent="0.2">
      <c r="A45" s="33" t="s">
        <v>184</v>
      </c>
      <c r="B45" s="34"/>
      <c r="C45" s="35" t="s">
        <v>172</v>
      </c>
      <c r="D45" s="20">
        <f>[6]Tpub_Demande!D99</f>
        <v>0</v>
      </c>
      <c r="E45" s="20">
        <f>[6]Tpub_Demande!E99</f>
        <v>0</v>
      </c>
      <c r="F45" s="20">
        <f>[6]Tpub_Demande!F99</f>
        <v>0</v>
      </c>
      <c r="G45" s="20">
        <f>[6]Tpub_Demande!G99</f>
        <v>0</v>
      </c>
      <c r="H45" s="20">
        <f>[6]Tpub_Demande!H99</f>
        <v>0</v>
      </c>
      <c r="I45" s="20">
        <f>[6]Tpub_Demande!I99</f>
        <v>0</v>
      </c>
      <c r="J45" s="20">
        <f>[6]Tpub_Demande!J99</f>
        <v>0</v>
      </c>
      <c r="K45" s="20">
        <f>[6]Tpub_Demande!K99</f>
        <v>0</v>
      </c>
      <c r="L45" s="20">
        <f>[6]Tpub_Demande!L99</f>
        <v>0</v>
      </c>
      <c r="M45" s="20">
        <f>[6]Tpub_Demande!M99</f>
        <v>0</v>
      </c>
      <c r="N45" s="20">
        <f>[6]Tpub_Demande!N99</f>
        <v>0</v>
      </c>
      <c r="O45" s="20">
        <f>[6]Tpub_Demande!O99</f>
        <v>0</v>
      </c>
      <c r="P45" s="20">
        <f>[6]Tpub_Demande!P99</f>
        <v>0</v>
      </c>
      <c r="Q45" s="20">
        <f>[6]Tpub_Demande!Q99</f>
        <v>0</v>
      </c>
      <c r="R45" s="20">
        <f>[6]Tpub_Demande!R99</f>
        <v>0</v>
      </c>
      <c r="S45" s="20">
        <f>[6]Tpub_Demande!S99</f>
        <v>0</v>
      </c>
      <c r="T45" s="20">
        <f>[6]Tpub_Demande!T99</f>
        <v>0</v>
      </c>
      <c r="U45" s="20">
        <f>[6]Tpub_Demande!U99</f>
        <v>0</v>
      </c>
      <c r="V45" s="20">
        <f>[7]EreVolChain!E3984</f>
        <v>0</v>
      </c>
      <c r="W45" s="20">
        <f>[7]EreVolChain!F3984</f>
        <v>0</v>
      </c>
      <c r="X45" s="20">
        <f>[7]EreVolChain!G3984</f>
        <v>0</v>
      </c>
      <c r="Y45" s="20">
        <f>[7]EreVolChain!H3984</f>
        <v>0</v>
      </c>
    </row>
    <row r="46" spans="1:25" x14ac:dyDescent="0.2">
      <c r="A46" s="33" t="s">
        <v>185</v>
      </c>
      <c r="B46" s="34"/>
      <c r="C46" s="35" t="s">
        <v>173</v>
      </c>
      <c r="D46" s="20">
        <f>[6]Tpub_Demande!D100</f>
        <v>1148.531460652659</v>
      </c>
      <c r="E46" s="20">
        <f>[6]Tpub_Demande!E100</f>
        <v>652.23792318218955</v>
      </c>
      <c r="F46" s="20">
        <f>[6]Tpub_Demande!F100</f>
        <v>708.49872680002886</v>
      </c>
      <c r="G46" s="20">
        <f>[6]Tpub_Demande!G100</f>
        <v>969.55683100679539</v>
      </c>
      <c r="H46" s="20">
        <f>[6]Tpub_Demande!H100</f>
        <v>947.83644799887315</v>
      </c>
      <c r="I46" s="20">
        <f>[6]Tpub_Demande!I100</f>
        <v>1050.0781688537456</v>
      </c>
      <c r="J46" s="20">
        <f>[6]Tpub_Demande!J100</f>
        <v>1148.2913758861903</v>
      </c>
      <c r="K46" s="20">
        <f>[6]Tpub_Demande!K100</f>
        <v>1002.5387379463755</v>
      </c>
      <c r="L46" s="20">
        <f>[6]Tpub_Demande!L100</f>
        <v>998.86893046736145</v>
      </c>
      <c r="M46" s="20">
        <f>[6]Tpub_Demande!M100</f>
        <v>1092.1607109485992</v>
      </c>
      <c r="N46" s="20">
        <f>[6]Tpub_Demande!N100</f>
        <v>1257.4433136005134</v>
      </c>
      <c r="O46" s="20">
        <f>[6]Tpub_Demande!O100</f>
        <v>1211.5619148192338</v>
      </c>
      <c r="P46" s="20">
        <f>[6]Tpub_Demande!P100</f>
        <v>1252.6421908128041</v>
      </c>
      <c r="Q46" s="20">
        <f>[6]Tpub_Demande!Q100</f>
        <v>1363.4043650783904</v>
      </c>
      <c r="R46" s="20">
        <f>[6]Tpub_Demande!R100</f>
        <v>1397.2784344434965</v>
      </c>
      <c r="S46" s="20">
        <f>[6]Tpub_Demande!S100</f>
        <v>1514.1679770157937</v>
      </c>
      <c r="T46" s="20">
        <f>[6]Tpub_Demande!T100</f>
        <v>1450.8180322193052</v>
      </c>
      <c r="U46" s="20">
        <f>[6]Tpub_Demande!U100</f>
        <v>1482.917313780601</v>
      </c>
      <c r="V46" s="20">
        <f>[7]EreVolChain!E3985</f>
        <v>1575</v>
      </c>
      <c r="W46" s="20">
        <f>[7]EreVolChain!F3985</f>
        <v>1653.9999999999998</v>
      </c>
      <c r="X46" s="20">
        <f>[7]EreVolChain!G3985</f>
        <v>2097.9477434679334</v>
      </c>
      <c r="Y46" s="20">
        <f>[7]EreVolChain!H3985</f>
        <v>2123.2008181578253</v>
      </c>
    </row>
    <row r="47" spans="1:25" x14ac:dyDescent="0.2">
      <c r="A47" s="33" t="s">
        <v>186</v>
      </c>
      <c r="B47" s="34"/>
      <c r="C47" s="35" t="s">
        <v>174</v>
      </c>
      <c r="D47" s="20">
        <f>[6]Tpub_Demande!D101</f>
        <v>0</v>
      </c>
      <c r="E47" s="20">
        <f>[6]Tpub_Demande!E101</f>
        <v>0</v>
      </c>
      <c r="F47" s="20">
        <f>[6]Tpub_Demande!F101</f>
        <v>0</v>
      </c>
      <c r="G47" s="20">
        <f>[6]Tpub_Demande!G101</f>
        <v>0</v>
      </c>
      <c r="H47" s="20">
        <f>[6]Tpub_Demande!H101</f>
        <v>0</v>
      </c>
      <c r="I47" s="20">
        <f>[6]Tpub_Demande!I101</f>
        <v>0</v>
      </c>
      <c r="J47" s="20">
        <f>[6]Tpub_Demande!J101</f>
        <v>0</v>
      </c>
      <c r="K47" s="20">
        <f>[6]Tpub_Demande!K101</f>
        <v>0</v>
      </c>
      <c r="L47" s="20">
        <f>[6]Tpub_Demande!L101</f>
        <v>0</v>
      </c>
      <c r="M47" s="20">
        <f>[6]Tpub_Demande!M101</f>
        <v>0</v>
      </c>
      <c r="N47" s="20">
        <f>[6]Tpub_Demande!N101</f>
        <v>0</v>
      </c>
      <c r="O47" s="20">
        <f>[6]Tpub_Demande!O101</f>
        <v>0</v>
      </c>
      <c r="P47" s="20">
        <f>[6]Tpub_Demande!P101</f>
        <v>0</v>
      </c>
      <c r="Q47" s="20">
        <f>[6]Tpub_Demande!Q101</f>
        <v>0</v>
      </c>
      <c r="R47" s="20">
        <f>[6]Tpub_Demande!R101</f>
        <v>0</v>
      </c>
      <c r="S47" s="20">
        <f>[6]Tpub_Demande!S101</f>
        <v>0</v>
      </c>
      <c r="T47" s="20">
        <f>[6]Tpub_Demande!T101</f>
        <v>0</v>
      </c>
      <c r="U47" s="20">
        <f>[6]Tpub_Demande!U101</f>
        <v>0</v>
      </c>
      <c r="V47" s="20">
        <f>[7]EreVolChain!E3986</f>
        <v>0</v>
      </c>
      <c r="W47" s="20">
        <f>[7]EreVolChain!F3986</f>
        <v>0</v>
      </c>
      <c r="X47" s="20">
        <f>[7]EreVolChain!G3986</f>
        <v>0</v>
      </c>
      <c r="Y47" s="20">
        <f>[7]EreVolChain!H3986</f>
        <v>0</v>
      </c>
    </row>
    <row r="48" spans="1:25" x14ac:dyDescent="0.2">
      <c r="A48" s="10"/>
      <c r="B48" s="11"/>
      <c r="C48" s="1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>
        <f>[7]EreVolChain!E3987</f>
        <v>0</v>
      </c>
      <c r="W48" s="3">
        <f>[7]EreVolChain!F3987</f>
        <v>0</v>
      </c>
      <c r="X48" s="3">
        <f>[7]EreVolChain!G3987</f>
        <v>0</v>
      </c>
      <c r="Y48" s="3">
        <f>[7]EreVolChain!H3987</f>
        <v>0</v>
      </c>
    </row>
    <row r="49" spans="1:25" x14ac:dyDescent="0.2">
      <c r="A49" s="12" t="s">
        <v>150</v>
      </c>
      <c r="B49" s="12"/>
      <c r="C49" s="9" t="s">
        <v>112</v>
      </c>
      <c r="D49" s="4">
        <f t="shared" ref="D49:T49" si="21">SUM(D30,D33,D37:D38,D41:D42)</f>
        <v>117544.05652103078</v>
      </c>
      <c r="E49" s="4">
        <f t="shared" si="21"/>
        <v>40902.674300866594</v>
      </c>
      <c r="F49" s="4">
        <f t="shared" si="21"/>
        <v>43010.220827705671</v>
      </c>
      <c r="G49" s="4">
        <f t="shared" si="21"/>
        <v>72073.40915696157</v>
      </c>
      <c r="H49" s="4">
        <f t="shared" si="21"/>
        <v>69059.235114779847</v>
      </c>
      <c r="I49" s="4">
        <f t="shared" si="21"/>
        <v>86545.503379297981</v>
      </c>
      <c r="J49" s="4">
        <f t="shared" si="21"/>
        <v>100114.39758845069</v>
      </c>
      <c r="K49" s="4">
        <f t="shared" si="21"/>
        <v>71705.197311421332</v>
      </c>
      <c r="L49" s="4">
        <f t="shared" si="21"/>
        <v>68482.281810094762</v>
      </c>
      <c r="M49" s="4">
        <f t="shared" si="21"/>
        <v>78325.606364411389</v>
      </c>
      <c r="N49" s="4">
        <f t="shared" si="21"/>
        <v>97654.365287706227</v>
      </c>
      <c r="O49" s="4">
        <f t="shared" si="21"/>
        <v>86108.521859928194</v>
      </c>
      <c r="P49" s="4">
        <f t="shared" si="21"/>
        <v>89370.831496024941</v>
      </c>
      <c r="Q49" s="4">
        <f t="shared" si="21"/>
        <v>102569.44020426567</v>
      </c>
      <c r="R49" s="4">
        <f t="shared" si="21"/>
        <v>94337.292551127903</v>
      </c>
      <c r="S49" s="4">
        <f t="shared" si="21"/>
        <v>113255.69883968002</v>
      </c>
      <c r="T49" s="4">
        <f t="shared" si="21"/>
        <v>103177.0768017166</v>
      </c>
      <c r="U49" s="4">
        <f>SUM(U30,U33,U37:U38,U41:U42)</f>
        <v>107498.0186980073</v>
      </c>
      <c r="V49" s="4">
        <f>[7]EreVolChain!E3988</f>
        <v>110333</v>
      </c>
      <c r="W49" s="4">
        <f>[7]EreVolChain!F3988</f>
        <v>121054</v>
      </c>
      <c r="X49" s="4">
        <f>[7]EreVolChain!G3988</f>
        <v>135281.36212734829</v>
      </c>
      <c r="Y49" s="4">
        <f>[7]EreVolChain!H3988</f>
        <v>141563.34982761275</v>
      </c>
    </row>
    <row r="50" spans="1:25" x14ac:dyDescent="0.2">
      <c r="D50" s="31">
        <f>D49-'Tab2'!D31</f>
        <v>0</v>
      </c>
      <c r="E50" s="31">
        <f>E49-'Tab2'!E31</f>
        <v>0</v>
      </c>
      <c r="F50" s="31">
        <f>F49-'Tab2'!F31</f>
        <v>0</v>
      </c>
      <c r="G50" s="31">
        <f>G49-'Tab2'!G31</f>
        <v>0</v>
      </c>
      <c r="H50" s="31">
        <f>H49-'Tab2'!H31</f>
        <v>0</v>
      </c>
      <c r="I50" s="31">
        <f>I49-'Tab2'!I31</f>
        <v>0</v>
      </c>
      <c r="J50" s="31">
        <f>J49-'Tab2'!J31</f>
        <v>0</v>
      </c>
      <c r="K50" s="31">
        <f>K49-'Tab2'!K31</f>
        <v>0</v>
      </c>
      <c r="L50" s="31">
        <f>L49-'Tab2'!L31</f>
        <v>0</v>
      </c>
      <c r="M50" s="31">
        <f>M49-'Tab2'!M31</f>
        <v>0</v>
      </c>
      <c r="N50" s="31">
        <f>N49-'Tab2'!N31</f>
        <v>0</v>
      </c>
      <c r="O50" s="31">
        <f>O49-'Tab2'!O31</f>
        <v>0</v>
      </c>
      <c r="P50" s="31">
        <f>P49-'Tab2'!P31</f>
        <v>0</v>
      </c>
      <c r="Q50" s="31">
        <f>Q49-'Tab2'!Q31</f>
        <v>0</v>
      </c>
      <c r="R50" s="31">
        <f>R49-'Tab2'!R31</f>
        <v>0</v>
      </c>
      <c r="S50" s="31">
        <f>S49-'Tab2'!S31</f>
        <v>0</v>
      </c>
      <c r="T50" s="31">
        <f>T49-'Tab2'!T31</f>
        <v>0</v>
      </c>
      <c r="U50" s="31">
        <f>U49-'Tab2'!U31</f>
        <v>0</v>
      </c>
      <c r="V50" s="31">
        <f>V49-'Tab2'!V31</f>
        <v>0</v>
      </c>
      <c r="W50" s="31">
        <f>W49-'Tab2'!W31</f>
        <v>0</v>
      </c>
      <c r="X50" s="31">
        <f>X49-'Tab2'!X31</f>
        <v>0</v>
      </c>
      <c r="Y50" s="31">
        <f>Y49-'Tab2'!Y31</f>
        <v>0</v>
      </c>
    </row>
    <row r="52" spans="1:25" ht="26.25" customHeight="1" x14ac:dyDescent="0.2">
      <c r="A52" s="132" t="s">
        <v>190</v>
      </c>
      <c r="B52" s="132"/>
      <c r="C52" s="132"/>
    </row>
    <row r="54" spans="1:25" x14ac:dyDescent="0.2">
      <c r="A54" s="5" t="s">
        <v>0</v>
      </c>
      <c r="B54" s="6" t="s">
        <v>1</v>
      </c>
      <c r="C54" s="13" t="s">
        <v>2</v>
      </c>
      <c r="D54" s="1">
        <v>1997</v>
      </c>
      <c r="E54" s="1">
        <f>+D54+1</f>
        <v>1998</v>
      </c>
      <c r="F54" s="1">
        <f>+E54+1</f>
        <v>1999</v>
      </c>
      <c r="G54" s="1">
        <f t="shared" ref="G54:Y54" si="22">+F54+1</f>
        <v>2000</v>
      </c>
      <c r="H54" s="1">
        <f t="shared" si="22"/>
        <v>2001</v>
      </c>
      <c r="I54" s="1">
        <f t="shared" si="22"/>
        <v>2002</v>
      </c>
      <c r="J54" s="1">
        <f t="shared" si="22"/>
        <v>2003</v>
      </c>
      <c r="K54" s="1">
        <f t="shared" si="22"/>
        <v>2004</v>
      </c>
      <c r="L54" s="1">
        <f t="shared" si="22"/>
        <v>2005</v>
      </c>
      <c r="M54" s="1">
        <f t="shared" si="22"/>
        <v>2006</v>
      </c>
      <c r="N54" s="1">
        <f t="shared" si="22"/>
        <v>2007</v>
      </c>
      <c r="O54" s="1">
        <f t="shared" si="22"/>
        <v>2008</v>
      </c>
      <c r="P54" s="1">
        <f t="shared" si="22"/>
        <v>2009</v>
      </c>
      <c r="Q54" s="1">
        <f t="shared" si="22"/>
        <v>2010</v>
      </c>
      <c r="R54" s="1">
        <f t="shared" si="22"/>
        <v>2011</v>
      </c>
      <c r="S54" s="1">
        <f t="shared" si="22"/>
        <v>2012</v>
      </c>
      <c r="T54" s="1">
        <f t="shared" si="22"/>
        <v>2013</v>
      </c>
      <c r="U54" s="1">
        <f t="shared" si="22"/>
        <v>2014</v>
      </c>
      <c r="V54" s="1">
        <f t="shared" si="22"/>
        <v>2015</v>
      </c>
      <c r="W54" s="1">
        <f t="shared" si="22"/>
        <v>2016</v>
      </c>
      <c r="X54" s="1">
        <f t="shared" si="22"/>
        <v>2017</v>
      </c>
      <c r="Y54" s="1">
        <f t="shared" si="22"/>
        <v>2018</v>
      </c>
    </row>
    <row r="55" spans="1:25" x14ac:dyDescent="0.2">
      <c r="A55" s="10" t="s">
        <v>126</v>
      </c>
      <c r="B55" s="11"/>
      <c r="C55" s="14" t="s">
        <v>157</v>
      </c>
      <c r="D55" s="3" t="str">
        <f t="shared" ref="D55:D72" si="23">IFERROR((D30/C30-1)*100,"")</f>
        <v/>
      </c>
      <c r="E55" s="17">
        <f t="shared" ref="E55:W68" si="24">IFERROR((E30/D30-1)*100,"")</f>
        <v>-86.130534365573169</v>
      </c>
      <c r="F55" s="17">
        <f t="shared" si="24"/>
        <v>-31.52035204304703</v>
      </c>
      <c r="G55" s="17">
        <f t="shared" si="24"/>
        <v>49.714833295502594</v>
      </c>
      <c r="H55" s="17">
        <f t="shared" si="24"/>
        <v>212.42501511887332</v>
      </c>
      <c r="I55" s="17">
        <f t="shared" si="24"/>
        <v>139.50252236260306</v>
      </c>
      <c r="J55" s="17">
        <f t="shared" si="24"/>
        <v>13.984637488773789</v>
      </c>
      <c r="K55" s="17">
        <f t="shared" si="24"/>
        <v>-40.339446915052889</v>
      </c>
      <c r="L55" s="17">
        <f t="shared" si="24"/>
        <v>-31.206392295956388</v>
      </c>
      <c r="M55" s="17">
        <f t="shared" si="24"/>
        <v>-6.1053781890855081</v>
      </c>
      <c r="N55" s="17">
        <f t="shared" si="24"/>
        <v>86.478488247328016</v>
      </c>
      <c r="O55" s="17">
        <f t="shared" si="24"/>
        <v>-33.322591167540786</v>
      </c>
      <c r="P55" s="17">
        <f t="shared" si="24"/>
        <v>6.6623558952506823</v>
      </c>
      <c r="Q55" s="17">
        <f t="shared" si="24"/>
        <v>43.3890128521085</v>
      </c>
      <c r="R55" s="17">
        <f t="shared" si="24"/>
        <v>-48.118795521968103</v>
      </c>
      <c r="S55" s="17">
        <f t="shared" si="24"/>
        <v>8.4080684765975846</v>
      </c>
      <c r="T55" s="17">
        <f t="shared" si="24"/>
        <v>65.013083947637099</v>
      </c>
      <c r="U55" s="17">
        <f t="shared" si="24"/>
        <v>5.2385429048873666</v>
      </c>
      <c r="V55" s="17">
        <f t="shared" si="24"/>
        <v>-20.184749955656834</v>
      </c>
      <c r="W55" s="17">
        <f t="shared" si="24"/>
        <v>5.2256215423581942</v>
      </c>
      <c r="X55" s="17">
        <f>IFERROR((X30/W30-1)*100,"")</f>
        <v>48.843359673719092</v>
      </c>
      <c r="Y55" s="17">
        <f>IFERROR((Y30/X30-1)*100,"")</f>
        <v>14.829591273715037</v>
      </c>
    </row>
    <row r="56" spans="1:25" x14ac:dyDescent="0.2">
      <c r="A56" s="33" t="s">
        <v>175</v>
      </c>
      <c r="B56" s="34"/>
      <c r="C56" s="35" t="s">
        <v>158</v>
      </c>
      <c r="D56" s="20" t="str">
        <f t="shared" si="23"/>
        <v/>
      </c>
      <c r="E56" s="21">
        <f t="shared" si="24"/>
        <v>-86.164864621019987</v>
      </c>
      <c r="F56" s="21">
        <f t="shared" si="24"/>
        <v>-31.619906780596231</v>
      </c>
      <c r="G56" s="21">
        <f t="shared" si="24"/>
        <v>49.948225347006073</v>
      </c>
      <c r="H56" s="21">
        <f t="shared" si="24"/>
        <v>213.02269107576666</v>
      </c>
      <c r="I56" s="21">
        <f t="shared" si="24"/>
        <v>139.63829781153288</v>
      </c>
      <c r="J56" s="21">
        <f t="shared" si="24"/>
        <v>13.99422638339891</v>
      </c>
      <c r="K56" s="21">
        <f t="shared" si="24"/>
        <v>-40.357575762299433</v>
      </c>
      <c r="L56" s="21">
        <f t="shared" si="24"/>
        <v>-31.224460245688302</v>
      </c>
      <c r="M56" s="21">
        <f t="shared" si="24"/>
        <v>-6.1221535438922059</v>
      </c>
      <c r="N56" s="21">
        <f t="shared" si="24"/>
        <v>86.576099566924427</v>
      </c>
      <c r="O56" s="21">
        <f t="shared" si="24"/>
        <v>-33.345808830150268</v>
      </c>
      <c r="P56" s="21">
        <f t="shared" si="24"/>
        <v>6.6718264051675025</v>
      </c>
      <c r="Q56" s="21">
        <f t="shared" si="24"/>
        <v>43.317727106748613</v>
      </c>
      <c r="R56" s="21">
        <f t="shared" si="24"/>
        <v>-48.143167826751608</v>
      </c>
      <c r="S56" s="21">
        <f t="shared" si="24"/>
        <v>8.4215918370113876</v>
      </c>
      <c r="T56" s="21">
        <f t="shared" si="24"/>
        <v>65.086172212057548</v>
      </c>
      <c r="U56" s="21">
        <f t="shared" si="24"/>
        <v>5.1684295089881926</v>
      </c>
      <c r="V56" s="21">
        <f t="shared" si="24"/>
        <v>-20.106648140459061</v>
      </c>
      <c r="W56" s="21">
        <f t="shared" si="24"/>
        <v>5.3198588997998009</v>
      </c>
      <c r="X56" s="21">
        <f t="shared" ref="X56:Y74" si="25">IFERROR((X31/W31-1)*100,"")</f>
        <v>44.877515708951819</v>
      </c>
      <c r="Y56" s="21">
        <f t="shared" si="25"/>
        <v>15.974799613261403</v>
      </c>
    </row>
    <row r="57" spans="1:25" x14ac:dyDescent="0.2">
      <c r="A57" s="33" t="s">
        <v>176</v>
      </c>
      <c r="B57" s="34"/>
      <c r="C57" s="35" t="s">
        <v>159</v>
      </c>
      <c r="D57" s="20" t="str">
        <f t="shared" si="23"/>
        <v/>
      </c>
      <c r="E57" s="21">
        <f t="shared" si="24"/>
        <v>-86.050660923289769</v>
      </c>
      <c r="F57" s="21">
        <f t="shared" si="24"/>
        <v>-31.290622377476872</v>
      </c>
      <c r="G57" s="21">
        <f t="shared" si="24"/>
        <v>49.178845521002266</v>
      </c>
      <c r="H57" s="21">
        <f t="shared" si="24"/>
        <v>211.0453658463594</v>
      </c>
      <c r="I57" s="21">
        <f t="shared" si="24"/>
        <v>139.18711179234239</v>
      </c>
      <c r="J57" s="21">
        <f t="shared" si="24"/>
        <v>13.9623201711901</v>
      </c>
      <c r="K57" s="21">
        <f t="shared" si="24"/>
        <v>-40.297241788165685</v>
      </c>
      <c r="L57" s="21">
        <f t="shared" si="24"/>
        <v>-31.164371450489458</v>
      </c>
      <c r="M57" s="21">
        <f t="shared" si="24"/>
        <v>-6.0663976041151919</v>
      </c>
      <c r="N57" s="21">
        <f t="shared" si="24"/>
        <v>86.251805241891063</v>
      </c>
      <c r="O57" s="21">
        <f t="shared" si="24"/>
        <v>-33.268578852407657</v>
      </c>
      <c r="P57" s="21">
        <f t="shared" si="24"/>
        <v>6.640349710790483</v>
      </c>
      <c r="Q57" s="21">
        <f t="shared" si="24"/>
        <v>43.55470512336035</v>
      </c>
      <c r="R57" s="21">
        <f t="shared" si="24"/>
        <v>-48.062239528285865</v>
      </c>
      <c r="S57" s="21">
        <f t="shared" si="24"/>
        <v>8.3767363824097671</v>
      </c>
      <c r="T57" s="21">
        <f t="shared" si="24"/>
        <v>64.843676632162968</v>
      </c>
      <c r="U57" s="21">
        <f t="shared" si="24"/>
        <v>5.4012939998893783</v>
      </c>
      <c r="V57" s="21">
        <f t="shared" si="24"/>
        <v>-20.365643675826895</v>
      </c>
      <c r="W57" s="21">
        <f t="shared" si="24"/>
        <v>5.0066459902525562</v>
      </c>
      <c r="X57" s="21">
        <f t="shared" si="25"/>
        <v>58.087454892804068</v>
      </c>
      <c r="Y57" s="21">
        <f t="shared" si="25"/>
        <v>12.391261039909708</v>
      </c>
    </row>
    <row r="58" spans="1:25" x14ac:dyDescent="0.2">
      <c r="A58" s="10" t="s">
        <v>127</v>
      </c>
      <c r="B58" s="11"/>
      <c r="C58" s="14" t="s">
        <v>160</v>
      </c>
      <c r="D58" s="3" t="str">
        <f t="shared" si="23"/>
        <v/>
      </c>
      <c r="E58" s="17">
        <f t="shared" si="24"/>
        <v>-54.859734355332449</v>
      </c>
      <c r="F58" s="17">
        <f t="shared" si="24"/>
        <v>13.317100317186226</v>
      </c>
      <c r="G58" s="17">
        <f t="shared" si="24"/>
        <v>78.351212375246561</v>
      </c>
      <c r="H58" s="17">
        <f t="shared" si="24"/>
        <v>-29.141173744196792</v>
      </c>
      <c r="I58" s="17">
        <f t="shared" si="24"/>
        <v>-28.172482071403195</v>
      </c>
      <c r="J58" s="17">
        <f t="shared" si="24"/>
        <v>21.192999718208693</v>
      </c>
      <c r="K58" s="17">
        <f t="shared" si="24"/>
        <v>-15.523623944847987</v>
      </c>
      <c r="L58" s="17">
        <f t="shared" si="24"/>
        <v>24.115281347508223</v>
      </c>
      <c r="M58" s="17">
        <f t="shared" si="24"/>
        <v>28.250594320060628</v>
      </c>
      <c r="N58" s="17">
        <f t="shared" si="24"/>
        <v>-0.10092111369004453</v>
      </c>
      <c r="O58" s="17">
        <f t="shared" si="24"/>
        <v>3.7528777445766215</v>
      </c>
      <c r="P58" s="17">
        <f t="shared" si="24"/>
        <v>2.7007055049161233</v>
      </c>
      <c r="Q58" s="17">
        <f t="shared" si="24"/>
        <v>-0.32199380328058469</v>
      </c>
      <c r="R58" s="17">
        <f t="shared" si="24"/>
        <v>21.296062827900396</v>
      </c>
      <c r="S58" s="17">
        <f t="shared" si="24"/>
        <v>26.472299361626362</v>
      </c>
      <c r="T58" s="17">
        <f t="shared" si="24"/>
        <v>-31.071509706493082</v>
      </c>
      <c r="U58" s="17">
        <f t="shared" si="24"/>
        <v>4.0877871749639194</v>
      </c>
      <c r="V58" s="17">
        <f t="shared" si="24"/>
        <v>17.950603195455894</v>
      </c>
      <c r="W58" s="17">
        <f t="shared" si="24"/>
        <v>10.507809968241633</v>
      </c>
      <c r="X58" s="17">
        <f t="shared" si="25"/>
        <v>-7.2474922717809642</v>
      </c>
      <c r="Y58" s="17">
        <f t="shared" si="25"/>
        <v>0.18420917975745521</v>
      </c>
    </row>
    <row r="59" spans="1:25" x14ac:dyDescent="0.2">
      <c r="A59" s="33" t="s">
        <v>177</v>
      </c>
      <c r="B59" s="34"/>
      <c r="C59" s="35" t="s">
        <v>161</v>
      </c>
      <c r="D59" s="20" t="str">
        <f t="shared" si="23"/>
        <v/>
      </c>
      <c r="E59" s="21">
        <f t="shared" si="24"/>
        <v>-64.039546136775783</v>
      </c>
      <c r="F59" s="21">
        <f t="shared" si="24"/>
        <v>68.731378850677345</v>
      </c>
      <c r="G59" s="21">
        <f t="shared" si="24"/>
        <v>69.388609716501733</v>
      </c>
      <c r="H59" s="21">
        <f t="shared" si="24"/>
        <v>-36.927905303219312</v>
      </c>
      <c r="I59" s="21">
        <f t="shared" si="24"/>
        <v>-41.462921297276054</v>
      </c>
      <c r="J59" s="21">
        <f t="shared" si="24"/>
        <v>-6.3445664907791466</v>
      </c>
      <c r="K59" s="21">
        <f t="shared" si="24"/>
        <v>-24.474258165255648</v>
      </c>
      <c r="L59" s="21">
        <f t="shared" si="24"/>
        <v>59.706080666948161</v>
      </c>
      <c r="M59" s="21">
        <f t="shared" si="24"/>
        <v>61.543169681830022</v>
      </c>
      <c r="N59" s="21">
        <f t="shared" si="24"/>
        <v>-31.581443182667059</v>
      </c>
      <c r="O59" s="21">
        <f t="shared" si="24"/>
        <v>43.817500006863554</v>
      </c>
      <c r="P59" s="21">
        <f t="shared" si="24"/>
        <v>-7.0609522627142045</v>
      </c>
      <c r="Q59" s="21">
        <f t="shared" si="24"/>
        <v>-4.8650874861500988</v>
      </c>
      <c r="R59" s="21">
        <f t="shared" si="24"/>
        <v>29.983812221224682</v>
      </c>
      <c r="S59" s="21">
        <f t="shared" si="24"/>
        <v>35.7295891378878</v>
      </c>
      <c r="T59" s="21">
        <f t="shared" si="24"/>
        <v>-42.020529831700003</v>
      </c>
      <c r="U59" s="21">
        <f t="shared" si="24"/>
        <v>2.2654855767251458</v>
      </c>
      <c r="V59" s="21">
        <f t="shared" si="24"/>
        <v>17.884191013532423</v>
      </c>
      <c r="W59" s="21">
        <f t="shared" si="24"/>
        <v>-1.9369038884812895</v>
      </c>
      <c r="X59" s="21">
        <f t="shared" si="25"/>
        <v>-15.932508436445447</v>
      </c>
      <c r="Y59" s="21">
        <f t="shared" si="25"/>
        <v>11.146352514725866</v>
      </c>
    </row>
    <row r="60" spans="1:25" x14ac:dyDescent="0.2">
      <c r="A60" s="33" t="s">
        <v>178</v>
      </c>
      <c r="B60" s="34"/>
      <c r="C60" s="35" t="s">
        <v>162</v>
      </c>
      <c r="D60" s="20" t="str">
        <f t="shared" si="23"/>
        <v/>
      </c>
      <c r="E60" s="21">
        <f t="shared" si="24"/>
        <v>-53.615581881887394</v>
      </c>
      <c r="F60" s="21">
        <f t="shared" si="24"/>
        <v>-15.51919838475585</v>
      </c>
      <c r="G60" s="21">
        <f t="shared" si="24"/>
        <v>126.38335073409665</v>
      </c>
      <c r="H60" s="21">
        <f t="shared" si="24"/>
        <v>-37.509203868921318</v>
      </c>
      <c r="I60" s="21">
        <f t="shared" si="24"/>
        <v>-48.488824420888108</v>
      </c>
      <c r="J60" s="21">
        <f t="shared" si="24"/>
        <v>62.070480080182612</v>
      </c>
      <c r="K60" s="21">
        <f t="shared" si="24"/>
        <v>-16.890623886754106</v>
      </c>
      <c r="L60" s="21">
        <f t="shared" si="24"/>
        <v>43.803461049503589</v>
      </c>
      <c r="M60" s="21">
        <f t="shared" si="24"/>
        <v>24.715453943803922</v>
      </c>
      <c r="N60" s="21">
        <f t="shared" si="24"/>
        <v>10.708259094248863</v>
      </c>
      <c r="O60" s="21">
        <f t="shared" si="24"/>
        <v>-9.7082903817102384</v>
      </c>
      <c r="P60" s="21">
        <f t="shared" si="24"/>
        <v>12.211270851942956</v>
      </c>
      <c r="Q60" s="21">
        <f t="shared" si="24"/>
        <v>-3.7595653633333503</v>
      </c>
      <c r="R60" s="21">
        <f t="shared" si="24"/>
        <v>29.68984328397233</v>
      </c>
      <c r="S60" s="21">
        <f t="shared" si="24"/>
        <v>35.043192143373389</v>
      </c>
      <c r="T60" s="21">
        <f t="shared" si="24"/>
        <v>-40.354314618919318</v>
      </c>
      <c r="U60" s="21">
        <f t="shared" si="24"/>
        <v>6.7609787169330637</v>
      </c>
      <c r="V60" s="21">
        <f t="shared" si="24"/>
        <v>27.572416068442386</v>
      </c>
      <c r="W60" s="21">
        <f t="shared" si="24"/>
        <v>8.2214486988231315</v>
      </c>
      <c r="X60" s="21">
        <f t="shared" si="25"/>
        <v>-15.734674363423862</v>
      </c>
      <c r="Y60" s="21">
        <f t="shared" si="25"/>
        <v>-6.1034286796741943</v>
      </c>
    </row>
    <row r="61" spans="1:25" x14ac:dyDescent="0.2">
      <c r="A61" s="33" t="s">
        <v>179</v>
      </c>
      <c r="B61" s="34"/>
      <c r="C61" s="35" t="s">
        <v>163</v>
      </c>
      <c r="D61" s="20" t="str">
        <f t="shared" si="23"/>
        <v/>
      </c>
      <c r="E61" s="21">
        <f t="shared" si="24"/>
        <v>-47.115706632222157</v>
      </c>
      <c r="F61" s="21">
        <f t="shared" si="24"/>
        <v>6.9486149674068853</v>
      </c>
      <c r="G61" s="21">
        <f t="shared" si="24"/>
        <v>46.196848255975233</v>
      </c>
      <c r="H61" s="21">
        <f t="shared" si="24"/>
        <v>-8.019069811181744</v>
      </c>
      <c r="I61" s="21">
        <f t="shared" si="24"/>
        <v>1.9643868844726242</v>
      </c>
      <c r="J61" s="21">
        <f t="shared" si="24"/>
        <v>15.905218894852746</v>
      </c>
      <c r="K61" s="21">
        <f t="shared" si="24"/>
        <v>-11.047882365142335</v>
      </c>
      <c r="L61" s="21">
        <f t="shared" si="24"/>
        <v>6.9953041125825344E-2</v>
      </c>
      <c r="M61" s="21">
        <f t="shared" si="24"/>
        <v>13.236651534774024</v>
      </c>
      <c r="N61" s="21">
        <f t="shared" si="24"/>
        <v>13.939823415115239</v>
      </c>
      <c r="O61" s="21">
        <f t="shared" si="24"/>
        <v>-2.3571101227554125</v>
      </c>
      <c r="P61" s="21">
        <f t="shared" si="24"/>
        <v>1.2007489869198196</v>
      </c>
      <c r="Q61" s="21">
        <f t="shared" si="24"/>
        <v>5.8221504720753714</v>
      </c>
      <c r="R61" s="21">
        <f t="shared" si="24"/>
        <v>9.0865061996314509</v>
      </c>
      <c r="S61" s="21">
        <f t="shared" si="24"/>
        <v>11.376371928216944</v>
      </c>
      <c r="T61" s="21">
        <f t="shared" si="24"/>
        <v>-10.447222488517161</v>
      </c>
      <c r="U61" s="21">
        <f t="shared" si="24"/>
        <v>2.8280801007708467</v>
      </c>
      <c r="V61" s="21">
        <f t="shared" si="24"/>
        <v>9.6539386366968358</v>
      </c>
      <c r="W61" s="21">
        <f t="shared" si="24"/>
        <v>19.892293562661777</v>
      </c>
      <c r="X61" s="21">
        <f t="shared" si="25"/>
        <v>7.7796686694682649</v>
      </c>
      <c r="Y61" s="21">
        <f t="shared" si="25"/>
        <v>-1.4382402707275754</v>
      </c>
    </row>
    <row r="62" spans="1:25" x14ac:dyDescent="0.2">
      <c r="A62" s="10" t="s">
        <v>128</v>
      </c>
      <c r="B62" s="11"/>
      <c r="C62" s="14" t="s">
        <v>164</v>
      </c>
      <c r="D62" s="3" t="str">
        <f t="shared" si="23"/>
        <v/>
      </c>
      <c r="E62" s="17" t="str">
        <f t="shared" si="24"/>
        <v/>
      </c>
      <c r="F62" s="17" t="str">
        <f t="shared" si="24"/>
        <v/>
      </c>
      <c r="G62" s="17" t="str">
        <f t="shared" si="24"/>
        <v/>
      </c>
      <c r="H62" s="17" t="str">
        <f t="shared" si="24"/>
        <v/>
      </c>
      <c r="I62" s="17" t="str">
        <f t="shared" si="24"/>
        <v/>
      </c>
      <c r="J62" s="17" t="str">
        <f t="shared" si="24"/>
        <v/>
      </c>
      <c r="K62" s="17" t="str">
        <f t="shared" si="24"/>
        <v/>
      </c>
      <c r="L62" s="17" t="str">
        <f t="shared" si="24"/>
        <v/>
      </c>
      <c r="M62" s="17" t="str">
        <f t="shared" si="24"/>
        <v/>
      </c>
      <c r="N62" s="17" t="str">
        <f t="shared" si="24"/>
        <v/>
      </c>
      <c r="O62" s="17" t="str">
        <f t="shared" si="24"/>
        <v/>
      </c>
      <c r="P62" s="17" t="str">
        <f t="shared" si="24"/>
        <v/>
      </c>
      <c r="Q62" s="17" t="str">
        <f t="shared" si="24"/>
        <v/>
      </c>
      <c r="R62" s="17" t="str">
        <f t="shared" si="24"/>
        <v/>
      </c>
      <c r="S62" s="17" t="str">
        <f t="shared" si="24"/>
        <v/>
      </c>
      <c r="T62" s="17" t="str">
        <f t="shared" si="24"/>
        <v/>
      </c>
      <c r="U62" s="17" t="str">
        <f t="shared" si="24"/>
        <v/>
      </c>
      <c r="V62" s="17" t="str">
        <f t="shared" si="24"/>
        <v/>
      </c>
      <c r="W62" s="17" t="str">
        <f t="shared" si="24"/>
        <v/>
      </c>
      <c r="X62" s="17" t="str">
        <f t="shared" si="25"/>
        <v/>
      </c>
      <c r="Y62" s="17" t="str">
        <f t="shared" si="25"/>
        <v/>
      </c>
    </row>
    <row r="63" spans="1:25" x14ac:dyDescent="0.2">
      <c r="A63" s="10" t="s">
        <v>129</v>
      </c>
      <c r="B63" s="11"/>
      <c r="C63" s="14" t="s">
        <v>165</v>
      </c>
      <c r="D63" s="3" t="str">
        <f t="shared" si="23"/>
        <v/>
      </c>
      <c r="E63" s="17">
        <f t="shared" si="24"/>
        <v>-1.6509269920650382</v>
      </c>
      <c r="F63" s="17">
        <f t="shared" si="24"/>
        <v>2.2236875077781937</v>
      </c>
      <c r="G63" s="17">
        <f t="shared" si="24"/>
        <v>4.8964670983116187</v>
      </c>
      <c r="H63" s="17">
        <f t="shared" si="24"/>
        <v>2.3468280211696335</v>
      </c>
      <c r="I63" s="17">
        <f t="shared" si="24"/>
        <v>3.4014963924362984</v>
      </c>
      <c r="J63" s="17">
        <f t="shared" si="24"/>
        <v>2.3401851437238053</v>
      </c>
      <c r="K63" s="17">
        <f t="shared" si="24"/>
        <v>1.0282414078241375</v>
      </c>
      <c r="L63" s="17">
        <f t="shared" si="24"/>
        <v>1.6601518151944994</v>
      </c>
      <c r="M63" s="17">
        <f t="shared" si="24"/>
        <v>3.0891155717708507</v>
      </c>
      <c r="N63" s="17">
        <f t="shared" si="24"/>
        <v>3.0608354080019939</v>
      </c>
      <c r="O63" s="17">
        <f t="shared" si="24"/>
        <v>6.1179518262919785</v>
      </c>
      <c r="P63" s="17">
        <f t="shared" si="24"/>
        <v>-1.6627995723152655</v>
      </c>
      <c r="Q63" s="17">
        <f t="shared" si="24"/>
        <v>27.904612083559719</v>
      </c>
      <c r="R63" s="17">
        <f t="shared" si="24"/>
        <v>3.6235543662141989</v>
      </c>
      <c r="S63" s="17">
        <f t="shared" si="24"/>
        <v>13.634088452610428</v>
      </c>
      <c r="T63" s="17">
        <f t="shared" si="24"/>
        <v>-22.157981261158032</v>
      </c>
      <c r="U63" s="17">
        <f t="shared" si="24"/>
        <v>2.8545115971878587</v>
      </c>
      <c r="V63" s="17">
        <f t="shared" si="24"/>
        <v>0.48588907854965058</v>
      </c>
      <c r="W63" s="17">
        <f t="shared" si="24"/>
        <v>118.78342245989306</v>
      </c>
      <c r="X63" s="17">
        <f t="shared" si="25"/>
        <v>-1.3892599519102267</v>
      </c>
      <c r="Y63" s="17">
        <f t="shared" si="25"/>
        <v>4.2093901780895893</v>
      </c>
    </row>
    <row r="64" spans="1:25" x14ac:dyDescent="0.2">
      <c r="A64" s="33" t="s">
        <v>180</v>
      </c>
      <c r="B64" s="34"/>
      <c r="C64" s="35" t="s">
        <v>166</v>
      </c>
      <c r="D64" s="20" t="str">
        <f t="shared" si="23"/>
        <v/>
      </c>
      <c r="E64" s="21">
        <f t="shared" si="24"/>
        <v>2.6000406013713118</v>
      </c>
      <c r="F64" s="21">
        <f t="shared" si="24"/>
        <v>2.3186769480395331</v>
      </c>
      <c r="G64" s="21">
        <f t="shared" si="24"/>
        <v>2.6900908572703663</v>
      </c>
      <c r="H64" s="21">
        <f t="shared" si="24"/>
        <v>2.6727346832195131</v>
      </c>
      <c r="I64" s="21">
        <f t="shared" si="24"/>
        <v>2.6558308571759337</v>
      </c>
      <c r="J64" s="21">
        <f t="shared" si="24"/>
        <v>1.9012395806559779</v>
      </c>
      <c r="K64" s="21">
        <f t="shared" si="24"/>
        <v>2.3000612480914784</v>
      </c>
      <c r="L64" s="21">
        <f t="shared" si="24"/>
        <v>1.9734641201084813</v>
      </c>
      <c r="M64" s="21">
        <f t="shared" si="24"/>
        <v>2.5702645234520372</v>
      </c>
      <c r="N64" s="21">
        <f t="shared" si="24"/>
        <v>2.3447701818185784</v>
      </c>
      <c r="O64" s="21">
        <f t="shared" si="24"/>
        <v>7.0527244405578005</v>
      </c>
      <c r="P64" s="21">
        <f t="shared" si="24"/>
        <v>-2.0558864134972099</v>
      </c>
      <c r="Q64" s="21">
        <f t="shared" si="24"/>
        <v>29.670068433923859</v>
      </c>
      <c r="R64" s="21">
        <f t="shared" si="24"/>
        <v>3.9638347686778541</v>
      </c>
      <c r="S64" s="21">
        <f t="shared" si="24"/>
        <v>13.822197864587293</v>
      </c>
      <c r="T64" s="21">
        <f t="shared" si="24"/>
        <v>-25.590749460288254</v>
      </c>
      <c r="U64" s="21">
        <f t="shared" si="24"/>
        <v>2.6380195820305818</v>
      </c>
      <c r="V64" s="21">
        <f t="shared" si="24"/>
        <v>2.1856048758037705</v>
      </c>
      <c r="W64" s="21">
        <f t="shared" si="24"/>
        <v>130.34533431300511</v>
      </c>
      <c r="X64" s="21">
        <f t="shared" si="25"/>
        <v>-1.5265056897030282</v>
      </c>
      <c r="Y64" s="21">
        <f t="shared" si="25"/>
        <v>4.296545914069072</v>
      </c>
    </row>
    <row r="65" spans="1:25" x14ac:dyDescent="0.2">
      <c r="A65" s="33" t="s">
        <v>181</v>
      </c>
      <c r="B65" s="34"/>
      <c r="C65" s="35" t="s">
        <v>167</v>
      </c>
      <c r="D65" s="20" t="str">
        <f t="shared" si="23"/>
        <v/>
      </c>
      <c r="E65" s="21">
        <f t="shared" si="24"/>
        <v>-40.146482004818949</v>
      </c>
      <c r="F65" s="21">
        <f t="shared" si="24"/>
        <v>0.74914950300741801</v>
      </c>
      <c r="G65" s="21">
        <f t="shared" si="24"/>
        <v>39.680004081456602</v>
      </c>
      <c r="H65" s="21">
        <f t="shared" si="24"/>
        <v>-1.4304739599726779</v>
      </c>
      <c r="I65" s="21">
        <f t="shared" si="24"/>
        <v>12.40362058029605</v>
      </c>
      <c r="J65" s="21">
        <f t="shared" si="24"/>
        <v>7.1798458426260758</v>
      </c>
      <c r="K65" s="21">
        <f t="shared" si="24"/>
        <v>-12.303785642289544</v>
      </c>
      <c r="L65" s="21">
        <f t="shared" si="24"/>
        <v>-2.1711211005409847</v>
      </c>
      <c r="M65" s="21">
        <f t="shared" si="24"/>
        <v>9.7025710276629429</v>
      </c>
      <c r="N65" s="21">
        <f t="shared" si="24"/>
        <v>11.594645767987366</v>
      </c>
      <c r="O65" s="21">
        <f t="shared" si="24"/>
        <v>-4.0989373238342726</v>
      </c>
      <c r="P65" s="21">
        <f t="shared" si="24"/>
        <v>3.1331599773037455</v>
      </c>
      <c r="Q65" s="21">
        <f t="shared" si="24"/>
        <v>7.4484570907391801</v>
      </c>
      <c r="R65" s="21">
        <f t="shared" si="24"/>
        <v>-1.1346546481571518</v>
      </c>
      <c r="S65" s="21">
        <f t="shared" si="24"/>
        <v>10.868068515947593</v>
      </c>
      <c r="T65" s="21">
        <f t="shared" si="24"/>
        <v>29.663490656142667</v>
      </c>
      <c r="U65" s="21">
        <f t="shared" si="24"/>
        <v>4.7300085821490478</v>
      </c>
      <c r="V65" s="21">
        <f t="shared" si="24"/>
        <v>-13.944828347878069</v>
      </c>
      <c r="W65" s="21">
        <f t="shared" si="24"/>
        <v>2.2222222222222143</v>
      </c>
      <c r="X65" s="21">
        <f t="shared" si="25"/>
        <v>2.1428571428571352</v>
      </c>
      <c r="Y65" s="21">
        <f t="shared" si="25"/>
        <v>2.0689655172413834</v>
      </c>
    </row>
    <row r="66" spans="1:25" x14ac:dyDescent="0.2">
      <c r="A66" s="10" t="s">
        <v>130</v>
      </c>
      <c r="B66" s="11"/>
      <c r="C66" s="14" t="s">
        <v>168</v>
      </c>
      <c r="D66" s="3" t="str">
        <f t="shared" si="23"/>
        <v/>
      </c>
      <c r="E66" s="17" t="str">
        <f t="shared" si="24"/>
        <v/>
      </c>
      <c r="F66" s="17" t="str">
        <f t="shared" si="24"/>
        <v/>
      </c>
      <c r="G66" s="17" t="str">
        <f t="shared" si="24"/>
        <v/>
      </c>
      <c r="H66" s="17" t="str">
        <f t="shared" si="24"/>
        <v/>
      </c>
      <c r="I66" s="17" t="str">
        <f t="shared" si="24"/>
        <v/>
      </c>
      <c r="J66" s="17" t="str">
        <f t="shared" si="24"/>
        <v/>
      </c>
      <c r="K66" s="17" t="str">
        <f t="shared" si="24"/>
        <v/>
      </c>
      <c r="L66" s="17" t="str">
        <f t="shared" si="24"/>
        <v/>
      </c>
      <c r="M66" s="17" t="str">
        <f t="shared" si="24"/>
        <v/>
      </c>
      <c r="N66" s="17" t="str">
        <f t="shared" si="24"/>
        <v/>
      </c>
      <c r="O66" s="17" t="str">
        <f t="shared" si="24"/>
        <v/>
      </c>
      <c r="P66" s="17" t="str">
        <f t="shared" si="24"/>
        <v/>
      </c>
      <c r="Q66" s="17" t="str">
        <f t="shared" si="24"/>
        <v/>
      </c>
      <c r="R66" s="17" t="str">
        <f t="shared" si="24"/>
        <v/>
      </c>
      <c r="S66" s="17" t="str">
        <f t="shared" si="24"/>
        <v/>
      </c>
      <c r="T66" s="17" t="str">
        <f t="shared" si="24"/>
        <v/>
      </c>
      <c r="U66" s="17" t="str">
        <f t="shared" si="24"/>
        <v/>
      </c>
      <c r="V66" s="17" t="str">
        <f t="shared" si="24"/>
        <v/>
      </c>
      <c r="W66" s="17" t="str">
        <f t="shared" si="24"/>
        <v/>
      </c>
      <c r="X66" s="17" t="str">
        <f t="shared" si="25"/>
        <v/>
      </c>
      <c r="Y66" s="17" t="str">
        <f t="shared" si="25"/>
        <v/>
      </c>
    </row>
    <row r="67" spans="1:25" x14ac:dyDescent="0.2">
      <c r="A67" s="10" t="s">
        <v>131</v>
      </c>
      <c r="B67" s="11"/>
      <c r="C67" s="14" t="s">
        <v>169</v>
      </c>
      <c r="D67" s="3" t="str">
        <f t="shared" si="23"/>
        <v/>
      </c>
      <c r="E67" s="17">
        <f t="shared" si="24"/>
        <v>-48.605825294999548</v>
      </c>
      <c r="F67" s="17">
        <f t="shared" si="24"/>
        <v>5.8142298629356493</v>
      </c>
      <c r="G67" s="17">
        <f t="shared" si="24"/>
        <v>42.33682359931472</v>
      </c>
      <c r="H67" s="17">
        <f t="shared" si="24"/>
        <v>-3.4636944232145916</v>
      </c>
      <c r="I67" s="17">
        <f t="shared" si="24"/>
        <v>13.26724739223344</v>
      </c>
      <c r="J67" s="17">
        <f t="shared" si="24"/>
        <v>10.689212408260683</v>
      </c>
      <c r="K67" s="17">
        <f t="shared" si="24"/>
        <v>-15.624844770038337</v>
      </c>
      <c r="L67" s="17">
        <f t="shared" si="24"/>
        <v>-2.2494447500196468</v>
      </c>
      <c r="M67" s="17">
        <f t="shared" si="24"/>
        <v>11.544215099732202</v>
      </c>
      <c r="N67" s="17">
        <f t="shared" si="24"/>
        <v>15.125500246875934</v>
      </c>
      <c r="O67" s="17">
        <f t="shared" si="24"/>
        <v>-5.1591407892970897</v>
      </c>
      <c r="P67" s="17">
        <f t="shared" si="24"/>
        <v>2.6594133537301001</v>
      </c>
      <c r="Q67" s="17">
        <f t="shared" si="24"/>
        <v>10.004002778728239</v>
      </c>
      <c r="R67" s="17">
        <f t="shared" si="24"/>
        <v>0.72102002647147501</v>
      </c>
      <c r="S67" s="17">
        <f t="shared" si="24"/>
        <v>11.623014175463009</v>
      </c>
      <c r="T67" s="17">
        <f t="shared" si="24"/>
        <v>-6.4268224390905626</v>
      </c>
      <c r="U67" s="17">
        <f t="shared" si="24"/>
        <v>2.2454230772185779</v>
      </c>
      <c r="V67" s="17">
        <f t="shared" si="24"/>
        <v>6.361593963047385</v>
      </c>
      <c r="W67" s="17">
        <f t="shared" si="24"/>
        <v>5.2059596844872935</v>
      </c>
      <c r="X67" s="17">
        <f t="shared" si="25"/>
        <v>33.219873730441954</v>
      </c>
      <c r="Y67" s="17">
        <f t="shared" si="25"/>
        <v>-0.66238704665331216</v>
      </c>
    </row>
    <row r="68" spans="1:25" x14ac:dyDescent="0.2">
      <c r="A68" s="33" t="s">
        <v>182</v>
      </c>
      <c r="B68" s="34"/>
      <c r="C68" s="35" t="s">
        <v>170</v>
      </c>
      <c r="D68" s="20" t="str">
        <f t="shared" si="23"/>
        <v/>
      </c>
      <c r="E68" s="21">
        <f t="shared" si="24"/>
        <v>-49.085096547216679</v>
      </c>
      <c r="F68" s="21">
        <f t="shared" si="24"/>
        <v>5.5356280430986615</v>
      </c>
      <c r="G68" s="21">
        <f t="shared" si="24"/>
        <v>42.896778240592411</v>
      </c>
      <c r="H68" s="21">
        <f t="shared" si="24"/>
        <v>-3.5831943378546449</v>
      </c>
      <c r="I68" s="21">
        <f t="shared" si="24"/>
        <v>13.512892081743955</v>
      </c>
      <c r="J68" s="21">
        <f t="shared" si="24"/>
        <v>10.8183711509372</v>
      </c>
      <c r="K68" s="21">
        <f t="shared" si="24"/>
        <v>-15.904478218599005</v>
      </c>
      <c r="L68" s="21">
        <f t="shared" si="24"/>
        <v>-2.4359390383169144</v>
      </c>
      <c r="M68" s="21">
        <f t="shared" ref="E68:W74" si="26">IFERROR((M43/L43-1)*100,"")</f>
        <v>11.767133952465713</v>
      </c>
      <c r="N68" s="21">
        <f t="shared" si="26"/>
        <v>15.124704691775781</v>
      </c>
      <c r="O68" s="21">
        <f t="shared" si="26"/>
        <v>-5.3085641891281394</v>
      </c>
      <c r="P68" s="21">
        <f t="shared" si="26"/>
        <v>2.5857984329416439</v>
      </c>
      <c r="Q68" s="21">
        <f t="shared" si="26"/>
        <v>10.121866760377983</v>
      </c>
      <c r="R68" s="21">
        <f t="shared" si="26"/>
        <v>0.54418033861916015</v>
      </c>
      <c r="S68" s="21">
        <f t="shared" si="26"/>
        <v>11.955972292361249</v>
      </c>
      <c r="T68" s="21">
        <f t="shared" si="26"/>
        <v>-6.6487342579110038</v>
      </c>
      <c r="U68" s="21">
        <f t="shared" si="26"/>
        <v>2.2487667945496836</v>
      </c>
      <c r="V68" s="21">
        <f t="shared" si="26"/>
        <v>6.3770267922348189</v>
      </c>
      <c r="W68" s="21">
        <f t="shared" si="26"/>
        <v>5.2252252252252163</v>
      </c>
      <c r="X68" s="21">
        <f t="shared" si="25"/>
        <v>33.869699352731232</v>
      </c>
      <c r="Y68" s="21">
        <f t="shared" si="25"/>
        <v>-0.84316275732161383</v>
      </c>
    </row>
    <row r="69" spans="1:25" x14ac:dyDescent="0.2">
      <c r="A69" s="33" t="s">
        <v>183</v>
      </c>
      <c r="B69" s="34"/>
      <c r="C69" s="35" t="s">
        <v>171</v>
      </c>
      <c r="D69" s="20" t="str">
        <f t="shared" si="23"/>
        <v/>
      </c>
      <c r="E69" s="21" t="str">
        <f t="shared" si="26"/>
        <v/>
      </c>
      <c r="F69" s="21" t="str">
        <f t="shared" si="26"/>
        <v/>
      </c>
      <c r="G69" s="21" t="str">
        <f t="shared" si="26"/>
        <v/>
      </c>
      <c r="H69" s="21" t="str">
        <f t="shared" si="26"/>
        <v/>
      </c>
      <c r="I69" s="21" t="str">
        <f t="shared" si="26"/>
        <v/>
      </c>
      <c r="J69" s="21" t="str">
        <f t="shared" si="26"/>
        <v/>
      </c>
      <c r="K69" s="21" t="str">
        <f t="shared" si="26"/>
        <v/>
      </c>
      <c r="L69" s="21" t="str">
        <f t="shared" si="26"/>
        <v/>
      </c>
      <c r="M69" s="21" t="str">
        <f t="shared" si="26"/>
        <v/>
      </c>
      <c r="N69" s="21" t="str">
        <f t="shared" si="26"/>
        <v/>
      </c>
      <c r="O69" s="21" t="str">
        <f t="shared" si="26"/>
        <v/>
      </c>
      <c r="P69" s="21" t="str">
        <f t="shared" si="26"/>
        <v/>
      </c>
      <c r="Q69" s="21" t="str">
        <f t="shared" si="26"/>
        <v/>
      </c>
      <c r="R69" s="21" t="str">
        <f t="shared" si="26"/>
        <v/>
      </c>
      <c r="S69" s="21" t="str">
        <f t="shared" si="26"/>
        <v/>
      </c>
      <c r="T69" s="21" t="str">
        <f t="shared" si="26"/>
        <v/>
      </c>
      <c r="U69" s="21" t="str">
        <f t="shared" si="26"/>
        <v/>
      </c>
      <c r="V69" s="21" t="str">
        <f t="shared" si="26"/>
        <v/>
      </c>
      <c r="W69" s="21" t="str">
        <f t="shared" si="26"/>
        <v/>
      </c>
      <c r="X69" s="21" t="str">
        <f t="shared" si="25"/>
        <v/>
      </c>
      <c r="Y69" s="21" t="str">
        <f t="shared" si="25"/>
        <v/>
      </c>
    </row>
    <row r="70" spans="1:25" x14ac:dyDescent="0.2">
      <c r="A70" s="33" t="s">
        <v>184</v>
      </c>
      <c r="B70" s="34"/>
      <c r="C70" s="35" t="s">
        <v>172</v>
      </c>
      <c r="D70" s="20" t="str">
        <f t="shared" si="23"/>
        <v/>
      </c>
      <c r="E70" s="21" t="str">
        <f t="shared" si="26"/>
        <v/>
      </c>
      <c r="F70" s="21" t="str">
        <f t="shared" si="26"/>
        <v/>
      </c>
      <c r="G70" s="21" t="str">
        <f t="shared" si="26"/>
        <v/>
      </c>
      <c r="H70" s="21" t="str">
        <f t="shared" si="26"/>
        <v/>
      </c>
      <c r="I70" s="21" t="str">
        <f t="shared" si="26"/>
        <v/>
      </c>
      <c r="J70" s="21" t="str">
        <f t="shared" si="26"/>
        <v/>
      </c>
      <c r="K70" s="21" t="str">
        <f t="shared" si="26"/>
        <v/>
      </c>
      <c r="L70" s="21" t="str">
        <f t="shared" si="26"/>
        <v/>
      </c>
      <c r="M70" s="21" t="str">
        <f t="shared" si="26"/>
        <v/>
      </c>
      <c r="N70" s="21" t="str">
        <f t="shared" si="26"/>
        <v/>
      </c>
      <c r="O70" s="21" t="str">
        <f t="shared" si="26"/>
        <v/>
      </c>
      <c r="P70" s="21" t="str">
        <f t="shared" si="26"/>
        <v/>
      </c>
      <c r="Q70" s="21" t="str">
        <f t="shared" si="26"/>
        <v/>
      </c>
      <c r="R70" s="21" t="str">
        <f t="shared" si="26"/>
        <v/>
      </c>
      <c r="S70" s="21" t="str">
        <f t="shared" si="26"/>
        <v/>
      </c>
      <c r="T70" s="21" t="str">
        <f t="shared" si="26"/>
        <v/>
      </c>
      <c r="U70" s="21" t="str">
        <f t="shared" si="26"/>
        <v/>
      </c>
      <c r="V70" s="21" t="str">
        <f t="shared" si="26"/>
        <v/>
      </c>
      <c r="W70" s="21" t="str">
        <f t="shared" si="26"/>
        <v/>
      </c>
      <c r="X70" s="21" t="str">
        <f t="shared" si="25"/>
        <v/>
      </c>
      <c r="Y70" s="21" t="str">
        <f t="shared" si="25"/>
        <v/>
      </c>
    </row>
    <row r="71" spans="1:25" x14ac:dyDescent="0.2">
      <c r="A71" s="33" t="s">
        <v>185</v>
      </c>
      <c r="B71" s="34"/>
      <c r="C71" s="35" t="s">
        <v>173</v>
      </c>
      <c r="D71" s="20" t="str">
        <f t="shared" si="23"/>
        <v/>
      </c>
      <c r="E71" s="21">
        <f t="shared" si="26"/>
        <v>-43.211140005555272</v>
      </c>
      <c r="F71" s="21">
        <f t="shared" si="26"/>
        <v>8.625809941156092</v>
      </c>
      <c r="G71" s="21">
        <f t="shared" si="26"/>
        <v>36.846658198787317</v>
      </c>
      <c r="H71" s="21">
        <f t="shared" si="26"/>
        <v>-2.2402382524980613</v>
      </c>
      <c r="I71" s="21">
        <f t="shared" si="26"/>
        <v>10.78685263377781</v>
      </c>
      <c r="J71" s="21">
        <f t="shared" si="26"/>
        <v>9.3529424709070099</v>
      </c>
      <c r="K71" s="21">
        <f t="shared" si="26"/>
        <v>-12.693001184244778</v>
      </c>
      <c r="L71" s="21">
        <f t="shared" si="26"/>
        <v>-0.36605143922232575</v>
      </c>
      <c r="M71" s="21">
        <f t="shared" si="26"/>
        <v>9.3397419456812347</v>
      </c>
      <c r="N71" s="21">
        <f t="shared" si="26"/>
        <v>15.133542252069976</v>
      </c>
      <c r="O71" s="21">
        <f t="shared" si="26"/>
        <v>-3.6487846636922838</v>
      </c>
      <c r="P71" s="21">
        <f t="shared" si="26"/>
        <v>3.3906873013336281</v>
      </c>
      <c r="Q71" s="21">
        <f t="shared" si="26"/>
        <v>8.8422835409779577</v>
      </c>
      <c r="R71" s="21">
        <f t="shared" si="26"/>
        <v>2.4845211173398773</v>
      </c>
      <c r="S71" s="21">
        <f t="shared" si="26"/>
        <v>8.3655153969975693</v>
      </c>
      <c r="T71" s="21">
        <f t="shared" si="26"/>
        <v>-4.1838122162206837</v>
      </c>
      <c r="U71" s="21">
        <f t="shared" si="26"/>
        <v>2.2124953542377535</v>
      </c>
      <c r="V71" s="21">
        <f t="shared" si="26"/>
        <v>6.2095630932138768</v>
      </c>
      <c r="W71" s="21">
        <f t="shared" si="26"/>
        <v>5.0158730158730069</v>
      </c>
      <c r="X71" s="21">
        <f t="shared" si="25"/>
        <v>26.840855106888363</v>
      </c>
      <c r="Y71" s="21">
        <f t="shared" si="25"/>
        <v>1.2037037037037068</v>
      </c>
    </row>
    <row r="72" spans="1:25" x14ac:dyDescent="0.2">
      <c r="A72" s="33" t="s">
        <v>186</v>
      </c>
      <c r="B72" s="34"/>
      <c r="C72" s="35" t="s">
        <v>174</v>
      </c>
      <c r="D72" s="20" t="str">
        <f t="shared" si="23"/>
        <v/>
      </c>
      <c r="E72" s="21" t="str">
        <f t="shared" si="26"/>
        <v/>
      </c>
      <c r="F72" s="21" t="str">
        <f t="shared" si="26"/>
        <v/>
      </c>
      <c r="G72" s="21" t="str">
        <f t="shared" si="26"/>
        <v/>
      </c>
      <c r="H72" s="21" t="str">
        <f t="shared" si="26"/>
        <v/>
      </c>
      <c r="I72" s="21" t="str">
        <f t="shared" si="26"/>
        <v/>
      </c>
      <c r="J72" s="21" t="str">
        <f t="shared" si="26"/>
        <v/>
      </c>
      <c r="K72" s="21" t="str">
        <f t="shared" si="26"/>
        <v/>
      </c>
      <c r="L72" s="21" t="str">
        <f t="shared" si="26"/>
        <v/>
      </c>
      <c r="M72" s="21" t="str">
        <f t="shared" si="26"/>
        <v/>
      </c>
      <c r="N72" s="21" t="str">
        <f t="shared" si="26"/>
        <v/>
      </c>
      <c r="O72" s="21" t="str">
        <f t="shared" si="26"/>
        <v/>
      </c>
      <c r="P72" s="21" t="str">
        <f t="shared" si="26"/>
        <v/>
      </c>
      <c r="Q72" s="21" t="str">
        <f t="shared" si="26"/>
        <v/>
      </c>
      <c r="R72" s="21" t="str">
        <f t="shared" si="26"/>
        <v/>
      </c>
      <c r="S72" s="21" t="str">
        <f t="shared" si="26"/>
        <v/>
      </c>
      <c r="T72" s="21" t="str">
        <f t="shared" si="26"/>
        <v/>
      </c>
      <c r="U72" s="21" t="str">
        <f t="shared" si="26"/>
        <v/>
      </c>
      <c r="V72" s="21" t="str">
        <f t="shared" si="26"/>
        <v/>
      </c>
      <c r="W72" s="21" t="str">
        <f t="shared" si="26"/>
        <v/>
      </c>
      <c r="X72" s="21" t="str">
        <f t="shared" si="25"/>
        <v/>
      </c>
      <c r="Y72" s="21" t="str">
        <f t="shared" si="25"/>
        <v/>
      </c>
    </row>
    <row r="73" spans="1:25" x14ac:dyDescent="0.2">
      <c r="A73" s="10"/>
      <c r="B73" s="11"/>
      <c r="C73" s="14"/>
      <c r="D73" s="17" t="str">
        <f t="shared" ref="D73" si="27">IFERROR((D48/C48-1)*100,"")</f>
        <v/>
      </c>
      <c r="E73" s="17" t="str">
        <f t="shared" si="26"/>
        <v/>
      </c>
      <c r="F73" s="17" t="str">
        <f t="shared" si="26"/>
        <v/>
      </c>
      <c r="G73" s="17" t="str">
        <f t="shared" si="26"/>
        <v/>
      </c>
      <c r="H73" s="17" t="str">
        <f t="shared" si="26"/>
        <v/>
      </c>
      <c r="I73" s="17" t="str">
        <f t="shared" si="26"/>
        <v/>
      </c>
      <c r="J73" s="17" t="str">
        <f t="shared" si="26"/>
        <v/>
      </c>
      <c r="K73" s="17" t="str">
        <f t="shared" si="26"/>
        <v/>
      </c>
      <c r="L73" s="17" t="str">
        <f t="shared" si="26"/>
        <v/>
      </c>
      <c r="M73" s="17" t="str">
        <f t="shared" si="26"/>
        <v/>
      </c>
      <c r="N73" s="17" t="str">
        <f t="shared" si="26"/>
        <v/>
      </c>
      <c r="O73" s="17" t="str">
        <f t="shared" si="26"/>
        <v/>
      </c>
      <c r="P73" s="17" t="str">
        <f t="shared" si="26"/>
        <v/>
      </c>
      <c r="Q73" s="17" t="str">
        <f t="shared" si="26"/>
        <v/>
      </c>
      <c r="R73" s="17" t="str">
        <f t="shared" si="26"/>
        <v/>
      </c>
      <c r="S73" s="17" t="str">
        <f t="shared" si="26"/>
        <v/>
      </c>
      <c r="T73" s="17" t="str">
        <f t="shared" si="26"/>
        <v/>
      </c>
      <c r="U73" s="17" t="str">
        <f t="shared" si="26"/>
        <v/>
      </c>
      <c r="V73" s="17" t="str">
        <f t="shared" si="26"/>
        <v/>
      </c>
      <c r="W73" s="17" t="str">
        <f t="shared" si="26"/>
        <v/>
      </c>
      <c r="X73" s="17" t="str">
        <f t="shared" si="25"/>
        <v/>
      </c>
      <c r="Y73" s="17" t="str">
        <f t="shared" si="25"/>
        <v/>
      </c>
    </row>
    <row r="74" spans="1:25" x14ac:dyDescent="0.2">
      <c r="A74" s="12" t="s">
        <v>150</v>
      </c>
      <c r="B74" s="12"/>
      <c r="C74" s="9" t="s">
        <v>112</v>
      </c>
      <c r="D74" s="19" t="str">
        <f t="shared" ref="D74" si="28">IFERROR((D49/C49-1)*100,"")</f>
        <v/>
      </c>
      <c r="E74" s="19">
        <f t="shared" si="26"/>
        <v>-65.202260742508614</v>
      </c>
      <c r="F74" s="19">
        <f t="shared" si="26"/>
        <v>5.1525885846403607</v>
      </c>
      <c r="G74" s="19">
        <f t="shared" si="26"/>
        <v>67.572748453628989</v>
      </c>
      <c r="H74" s="19">
        <f t="shared" si="26"/>
        <v>-4.1820888971929264</v>
      </c>
      <c r="I74" s="19">
        <f t="shared" si="26"/>
        <v>25.320680478802139</v>
      </c>
      <c r="J74" s="19">
        <f t="shared" si="26"/>
        <v>15.678335302626989</v>
      </c>
      <c r="K74" s="19">
        <f t="shared" si="26"/>
        <v>-28.376737973107158</v>
      </c>
      <c r="L74" s="19">
        <f t="shared" si="26"/>
        <v>-4.4946748941073196</v>
      </c>
      <c r="M74" s="19">
        <f t="shared" si="26"/>
        <v>14.373534721890135</v>
      </c>
      <c r="N74" s="19">
        <f t="shared" si="26"/>
        <v>24.677445627892645</v>
      </c>
      <c r="O74" s="19">
        <f t="shared" si="26"/>
        <v>-11.823171850804648</v>
      </c>
      <c r="P74" s="19">
        <f t="shared" si="26"/>
        <v>3.7886025281022917</v>
      </c>
      <c r="Q74" s="19">
        <f t="shared" si="26"/>
        <v>14.768362884514264</v>
      </c>
      <c r="R74" s="19">
        <f t="shared" si="26"/>
        <v>-8.0259262766215311</v>
      </c>
      <c r="S74" s="19">
        <f t="shared" si="26"/>
        <v>20.054005978917534</v>
      </c>
      <c r="T74" s="19">
        <f t="shared" si="26"/>
        <v>-8.8989977027383755</v>
      </c>
      <c r="U74" s="19">
        <f t="shared" si="26"/>
        <v>4.1878894326446092</v>
      </c>
      <c r="V74" s="19">
        <f t="shared" si="26"/>
        <v>2.6372405150619338</v>
      </c>
      <c r="W74" s="19">
        <f t="shared" si="26"/>
        <v>9.7169477853407358</v>
      </c>
      <c r="X74" s="19">
        <f t="shared" si="25"/>
        <v>11.752905420182969</v>
      </c>
      <c r="Y74" s="19">
        <f t="shared" si="25"/>
        <v>4.6436461028170672</v>
      </c>
    </row>
    <row r="77" spans="1:25" ht="26.25" customHeight="1" x14ac:dyDescent="0.2">
      <c r="A77" s="132" t="s">
        <v>191</v>
      </c>
      <c r="B77" s="132"/>
      <c r="C77" s="132"/>
    </row>
    <row r="79" spans="1:25" x14ac:dyDescent="0.2">
      <c r="A79" s="5" t="s">
        <v>0</v>
      </c>
      <c r="B79" s="6" t="s">
        <v>1</v>
      </c>
      <c r="C79" s="13" t="s">
        <v>2</v>
      </c>
      <c r="D79" s="1">
        <v>1997</v>
      </c>
      <c r="E79" s="1">
        <f>+D79+1</f>
        <v>1998</v>
      </c>
      <c r="F79" s="1">
        <f>+E79+1</f>
        <v>1999</v>
      </c>
      <c r="G79" s="1">
        <f t="shared" ref="G79:Y79" si="29">+F79+1</f>
        <v>2000</v>
      </c>
      <c r="H79" s="1">
        <f t="shared" si="29"/>
        <v>2001</v>
      </c>
      <c r="I79" s="1">
        <f t="shared" si="29"/>
        <v>2002</v>
      </c>
      <c r="J79" s="1">
        <f t="shared" si="29"/>
        <v>2003</v>
      </c>
      <c r="K79" s="1">
        <f t="shared" si="29"/>
        <v>2004</v>
      </c>
      <c r="L79" s="1">
        <f t="shared" si="29"/>
        <v>2005</v>
      </c>
      <c r="M79" s="1">
        <f t="shared" si="29"/>
        <v>2006</v>
      </c>
      <c r="N79" s="1">
        <f t="shared" si="29"/>
        <v>2007</v>
      </c>
      <c r="O79" s="1">
        <f t="shared" si="29"/>
        <v>2008</v>
      </c>
      <c r="P79" s="1">
        <f t="shared" si="29"/>
        <v>2009</v>
      </c>
      <c r="Q79" s="1">
        <f t="shared" si="29"/>
        <v>2010</v>
      </c>
      <c r="R79" s="1">
        <f t="shared" si="29"/>
        <v>2011</v>
      </c>
      <c r="S79" s="1">
        <f t="shared" si="29"/>
        <v>2012</v>
      </c>
      <c r="T79" s="1">
        <f t="shared" si="29"/>
        <v>2013</v>
      </c>
      <c r="U79" s="1">
        <f t="shared" si="29"/>
        <v>2014</v>
      </c>
      <c r="V79" s="1">
        <f t="shared" si="29"/>
        <v>2015</v>
      </c>
      <c r="W79" s="1">
        <f t="shared" si="29"/>
        <v>2016</v>
      </c>
      <c r="X79" s="1">
        <f t="shared" si="29"/>
        <v>2017</v>
      </c>
      <c r="Y79" s="1">
        <f t="shared" si="29"/>
        <v>2018</v>
      </c>
    </row>
    <row r="80" spans="1:25" x14ac:dyDescent="0.2">
      <c r="A80" s="10" t="s">
        <v>126</v>
      </c>
      <c r="B80" s="11"/>
      <c r="C80" s="14" t="s">
        <v>157</v>
      </c>
      <c r="D80" s="3">
        <f t="shared" ref="D80:W92" si="30">IFERROR(D5/D30*100,"")</f>
        <v>50.919749048389221</v>
      </c>
      <c r="E80" s="3">
        <f t="shared" si="30"/>
        <v>54.999587539694552</v>
      </c>
      <c r="F80" s="3">
        <f t="shared" si="30"/>
        <v>53.825909507379741</v>
      </c>
      <c r="G80" s="3">
        <f t="shared" si="30"/>
        <v>89.381418786109847</v>
      </c>
      <c r="H80" s="3">
        <f t="shared" si="30"/>
        <v>92.203641673066699</v>
      </c>
      <c r="I80" s="3">
        <f t="shared" si="30"/>
        <v>95.208608769735648</v>
      </c>
      <c r="J80" s="3">
        <f t="shared" si="30"/>
        <v>93.322420824621062</v>
      </c>
      <c r="K80" s="3">
        <f t="shared" si="30"/>
        <v>92.156171966280141</v>
      </c>
      <c r="L80" s="3">
        <f t="shared" si="30"/>
        <v>90.306321503925915</v>
      </c>
      <c r="M80" s="3">
        <f t="shared" si="30"/>
        <v>87.112371378565541</v>
      </c>
      <c r="N80" s="3">
        <f t="shared" si="30"/>
        <v>83.176888246062916</v>
      </c>
      <c r="O80" s="3">
        <f t="shared" si="30"/>
        <v>88.329021679234813</v>
      </c>
      <c r="P80" s="3">
        <f t="shared" si="30"/>
        <v>87.230033149601354</v>
      </c>
      <c r="Q80" s="3">
        <f t="shared" si="30"/>
        <v>88.930608174163893</v>
      </c>
      <c r="R80" s="3">
        <f t="shared" si="30"/>
        <v>90.286617212442565</v>
      </c>
      <c r="S80" s="3">
        <f t="shared" si="30"/>
        <v>90.976202986435112</v>
      </c>
      <c r="T80" s="3">
        <f t="shared" si="30"/>
        <v>93.264801264466485</v>
      </c>
      <c r="U80" s="3">
        <f t="shared" si="30"/>
        <v>94.586152393203861</v>
      </c>
      <c r="V80" s="3">
        <f t="shared" si="30"/>
        <v>100</v>
      </c>
      <c r="W80" s="3">
        <f t="shared" si="30"/>
        <v>99.398239057452329</v>
      </c>
      <c r="X80" s="3">
        <f>IFERROR(X5/X30*100,"")</f>
        <v>100.26852954991692</v>
      </c>
      <c r="Y80" s="3">
        <f>IFERROR(Y5/Y30*100,"")</f>
        <v>108.6443150528854</v>
      </c>
    </row>
    <row r="81" spans="1:25" x14ac:dyDescent="0.2">
      <c r="A81" s="33" t="s">
        <v>175</v>
      </c>
      <c r="B81" s="34"/>
      <c r="C81" s="35" t="s">
        <v>158</v>
      </c>
      <c r="D81" s="20">
        <f t="shared" si="30"/>
        <v>50.920690093127739</v>
      </c>
      <c r="E81" s="20">
        <f t="shared" si="30"/>
        <v>54.992837599943066</v>
      </c>
      <c r="F81" s="20">
        <f t="shared" si="30"/>
        <v>53.816017625038917</v>
      </c>
      <c r="G81" s="20">
        <f t="shared" si="30"/>
        <v>89.464828157576775</v>
      </c>
      <c r="H81" s="20">
        <f t="shared" si="30"/>
        <v>92.231154795837284</v>
      </c>
      <c r="I81" s="20">
        <f t="shared" si="30"/>
        <v>95.220262982313216</v>
      </c>
      <c r="J81" s="20">
        <f t="shared" si="30"/>
        <v>93.33140599165209</v>
      </c>
      <c r="K81" s="20">
        <f t="shared" si="30"/>
        <v>92.174979348480832</v>
      </c>
      <c r="L81" s="20">
        <f t="shared" si="30"/>
        <v>90.32260877644454</v>
      </c>
      <c r="M81" s="20">
        <f t="shared" si="30"/>
        <v>87.128790300890728</v>
      </c>
      <c r="N81" s="20">
        <f t="shared" si="30"/>
        <v>83.181977179204196</v>
      </c>
      <c r="O81" s="20">
        <f t="shared" si="30"/>
        <v>88.336121174632126</v>
      </c>
      <c r="P81" s="20">
        <f t="shared" si="30"/>
        <v>87.232602050367987</v>
      </c>
      <c r="Q81" s="20">
        <f t="shared" si="30"/>
        <v>88.933681042556998</v>
      </c>
      <c r="R81" s="20">
        <f t="shared" si="30"/>
        <v>90.286115751711264</v>
      </c>
      <c r="S81" s="20">
        <f t="shared" si="30"/>
        <v>90.969166559779268</v>
      </c>
      <c r="T81" s="20">
        <f t="shared" si="30"/>
        <v>93.262180521995148</v>
      </c>
      <c r="U81" s="20">
        <f t="shared" si="30"/>
        <v>94.586968583221648</v>
      </c>
      <c r="V81" s="20">
        <f t="shared" si="30"/>
        <v>100</v>
      </c>
      <c r="W81" s="20">
        <f t="shared" si="30"/>
        <v>99.402552729247745</v>
      </c>
      <c r="X81" s="20">
        <f t="shared" ref="X81:Y99" si="31">IFERROR(X6/X31*100,"")</f>
        <v>100.16795675900025</v>
      </c>
      <c r="Y81" s="20">
        <f t="shared" si="31"/>
        <v>108.02299943505902</v>
      </c>
    </row>
    <row r="82" spans="1:25" x14ac:dyDescent="0.2">
      <c r="A82" s="33" t="s">
        <v>176</v>
      </c>
      <c r="B82" s="34"/>
      <c r="C82" s="35" t="s">
        <v>159</v>
      </c>
      <c r="D82" s="20">
        <f t="shared" si="30"/>
        <v>50.917559595335938</v>
      </c>
      <c r="E82" s="20">
        <f t="shared" si="30"/>
        <v>55.015163507648467</v>
      </c>
      <c r="F82" s="20">
        <f t="shared" si="30"/>
        <v>53.84862633928261</v>
      </c>
      <c r="G82" s="20">
        <f t="shared" si="30"/>
        <v>89.188880208410808</v>
      </c>
      <c r="H82" s="20">
        <f t="shared" si="30"/>
        <v>92.139727837309778</v>
      </c>
      <c r="I82" s="20">
        <f t="shared" si="30"/>
        <v>95.181484604391287</v>
      </c>
      <c r="J82" s="20">
        <f t="shared" si="30"/>
        <v>93.301502775641453</v>
      </c>
      <c r="K82" s="20">
        <f t="shared" si="30"/>
        <v>92.112431413930864</v>
      </c>
      <c r="L82" s="20">
        <f t="shared" si="30"/>
        <v>90.268475066836331</v>
      </c>
      <c r="M82" s="20">
        <f t="shared" si="30"/>
        <v>87.074241675226844</v>
      </c>
      <c r="N82" s="20">
        <f t="shared" si="30"/>
        <v>83.165049627114058</v>
      </c>
      <c r="O82" s="20">
        <f t="shared" si="30"/>
        <v>88.312524911198096</v>
      </c>
      <c r="P82" s="20">
        <f t="shared" si="30"/>
        <v>87.224062152167093</v>
      </c>
      <c r="Q82" s="20">
        <f t="shared" si="30"/>
        <v>88.923477575438383</v>
      </c>
      <c r="R82" s="20">
        <f t="shared" si="30"/>
        <v>90.287779040152799</v>
      </c>
      <c r="S82" s="20">
        <f t="shared" si="30"/>
        <v>90.992512337324101</v>
      </c>
      <c r="T82" s="20">
        <f t="shared" si="30"/>
        <v>93.270884676936518</v>
      </c>
      <c r="U82" s="20">
        <f t="shared" si="30"/>
        <v>94.584261993495389</v>
      </c>
      <c r="V82" s="20">
        <f t="shared" si="30"/>
        <v>100</v>
      </c>
      <c r="W82" s="20">
        <f t="shared" si="30"/>
        <v>99.388185654008439</v>
      </c>
      <c r="X82" s="20">
        <f t="shared" si="31"/>
        <v>100.48248994721136</v>
      </c>
      <c r="Y82" s="20">
        <f t="shared" si="31"/>
        <v>110.00532089996331</v>
      </c>
    </row>
    <row r="83" spans="1:25" x14ac:dyDescent="0.2">
      <c r="A83" s="10" t="s">
        <v>127</v>
      </c>
      <c r="B83" s="11"/>
      <c r="C83" s="14" t="s">
        <v>160</v>
      </c>
      <c r="D83" s="3">
        <f t="shared" si="30"/>
        <v>314.47850393748382</v>
      </c>
      <c r="E83" s="3">
        <f t="shared" si="30"/>
        <v>360.43836871875311</v>
      </c>
      <c r="F83" s="3">
        <f t="shared" si="30"/>
        <v>227.2663684201861</v>
      </c>
      <c r="G83" s="3">
        <f t="shared" si="30"/>
        <v>77.130046705021755</v>
      </c>
      <c r="H83" s="3">
        <f t="shared" si="30"/>
        <v>79.554911621057911</v>
      </c>
      <c r="I83" s="3">
        <f t="shared" si="30"/>
        <v>80.150664776552901</v>
      </c>
      <c r="J83" s="3">
        <f t="shared" si="30"/>
        <v>85.758984114040246</v>
      </c>
      <c r="K83" s="3">
        <f t="shared" si="30"/>
        <v>91.593274855237837</v>
      </c>
      <c r="L83" s="3">
        <f t="shared" si="30"/>
        <v>92.590741009005157</v>
      </c>
      <c r="M83" s="3">
        <f t="shared" si="30"/>
        <v>85.720499490578007</v>
      </c>
      <c r="N83" s="3">
        <f t="shared" si="30"/>
        <v>98.021763525869574</v>
      </c>
      <c r="O83" s="3">
        <f t="shared" si="30"/>
        <v>84.2756209922685</v>
      </c>
      <c r="P83" s="3">
        <f t="shared" si="30"/>
        <v>86.210758309969108</v>
      </c>
      <c r="Q83" s="3">
        <f t="shared" si="30"/>
        <v>88.685070357180095</v>
      </c>
      <c r="R83" s="3">
        <f t="shared" si="30"/>
        <v>92.243200713070067</v>
      </c>
      <c r="S83" s="3">
        <f t="shared" si="30"/>
        <v>91.575071396494934</v>
      </c>
      <c r="T83" s="3">
        <f t="shared" si="30"/>
        <v>94.190136985744303</v>
      </c>
      <c r="U83" s="3">
        <f t="shared" si="30"/>
        <v>97.552903263378937</v>
      </c>
      <c r="V83" s="3">
        <f t="shared" si="30"/>
        <v>100</v>
      </c>
      <c r="W83" s="3">
        <f t="shared" si="30"/>
        <v>116.20797349012477</v>
      </c>
      <c r="X83" s="3">
        <f t="shared" si="31"/>
        <v>123.57619544925296</v>
      </c>
      <c r="Y83" s="3">
        <f t="shared" si="31"/>
        <v>121.76474603437295</v>
      </c>
    </row>
    <row r="84" spans="1:25" x14ac:dyDescent="0.2">
      <c r="A84" s="33" t="s">
        <v>177</v>
      </c>
      <c r="B84" s="34"/>
      <c r="C84" s="35" t="s">
        <v>161</v>
      </c>
      <c r="D84" s="20">
        <f t="shared" si="30"/>
        <v>197.15872931247139</v>
      </c>
      <c r="E84" s="20">
        <f t="shared" si="30"/>
        <v>212.66631444593966</v>
      </c>
      <c r="F84" s="20">
        <f t="shared" si="30"/>
        <v>210.19814200953039</v>
      </c>
      <c r="G84" s="20">
        <f t="shared" si="30"/>
        <v>77.138105644086778</v>
      </c>
      <c r="H84" s="20">
        <f t="shared" si="30"/>
        <v>79.667711389394555</v>
      </c>
      <c r="I84" s="20">
        <f t="shared" si="30"/>
        <v>84.479341630856837</v>
      </c>
      <c r="J84" s="20">
        <f t="shared" si="30"/>
        <v>82.985376206504966</v>
      </c>
      <c r="K84" s="20">
        <f t="shared" si="30"/>
        <v>84.619109767720772</v>
      </c>
      <c r="L84" s="20">
        <f t="shared" si="30"/>
        <v>83.766290639197791</v>
      </c>
      <c r="M84" s="20">
        <f t="shared" si="30"/>
        <v>85.323173745830587</v>
      </c>
      <c r="N84" s="20">
        <f t="shared" si="30"/>
        <v>84.050222719344944</v>
      </c>
      <c r="O84" s="20">
        <f t="shared" si="30"/>
        <v>84.565098258985032</v>
      </c>
      <c r="P84" s="20">
        <f t="shared" si="30"/>
        <v>80.284058878320522</v>
      </c>
      <c r="Q84" s="20">
        <f t="shared" si="30"/>
        <v>84.236805657069425</v>
      </c>
      <c r="R84" s="20">
        <f t="shared" si="30"/>
        <v>87.565175784419154</v>
      </c>
      <c r="S84" s="20">
        <f t="shared" si="30"/>
        <v>90.896864627861632</v>
      </c>
      <c r="T84" s="20">
        <f t="shared" si="30"/>
        <v>91.24423002937236</v>
      </c>
      <c r="U84" s="20">
        <f t="shared" si="30"/>
        <v>96.440862910403695</v>
      </c>
      <c r="V84" s="20">
        <f t="shared" si="30"/>
        <v>100</v>
      </c>
      <c r="W84" s="20">
        <f t="shared" si="30"/>
        <v>166.28011372138261</v>
      </c>
      <c r="X84" s="20">
        <f t="shared" si="31"/>
        <v>176.77274132133499</v>
      </c>
      <c r="Y84" s="20">
        <f t="shared" si="31"/>
        <v>170.95958689821188</v>
      </c>
    </row>
    <row r="85" spans="1:25" x14ac:dyDescent="0.2">
      <c r="A85" s="33" t="s">
        <v>178</v>
      </c>
      <c r="B85" s="34"/>
      <c r="C85" s="35" t="s">
        <v>162</v>
      </c>
      <c r="D85" s="20">
        <f t="shared" si="30"/>
        <v>586.06795825499103</v>
      </c>
      <c r="E85" s="20">
        <f t="shared" si="30"/>
        <v>684.04508200404132</v>
      </c>
      <c r="F85" s="20">
        <f t="shared" si="30"/>
        <v>389.99024426123299</v>
      </c>
      <c r="G85" s="20">
        <f t="shared" si="30"/>
        <v>80.527026998532648</v>
      </c>
      <c r="H85" s="20">
        <f t="shared" si="30"/>
        <v>82.437284638956726</v>
      </c>
      <c r="I85" s="20">
        <f t="shared" si="30"/>
        <v>73.949316606070965</v>
      </c>
      <c r="J85" s="20">
        <f t="shared" si="30"/>
        <v>98.958676817656794</v>
      </c>
      <c r="K85" s="20">
        <f t="shared" si="30"/>
        <v>114.88515446200316</v>
      </c>
      <c r="L85" s="20">
        <f t="shared" si="30"/>
        <v>111.37092204091132</v>
      </c>
      <c r="M85" s="20">
        <f t="shared" si="30"/>
        <v>92.496495317641788</v>
      </c>
      <c r="N85" s="20">
        <f t="shared" si="30"/>
        <v>124.03265764354698</v>
      </c>
      <c r="O85" s="20">
        <f t="shared" si="30"/>
        <v>84.237743032387385</v>
      </c>
      <c r="P85" s="20">
        <f t="shared" si="30"/>
        <v>94.639414774108133</v>
      </c>
      <c r="Q85" s="20">
        <f t="shared" si="30"/>
        <v>96.020406690517575</v>
      </c>
      <c r="R85" s="20">
        <f t="shared" si="30"/>
        <v>97.487961811628651</v>
      </c>
      <c r="S85" s="20">
        <f t="shared" si="30"/>
        <v>96.67951177504068</v>
      </c>
      <c r="T85" s="20">
        <f t="shared" si="30"/>
        <v>98.626040460496242</v>
      </c>
      <c r="U85" s="20">
        <f t="shared" si="30"/>
        <v>101.37963880142709</v>
      </c>
      <c r="V85" s="20">
        <f t="shared" si="30"/>
        <v>100</v>
      </c>
      <c r="W85" s="20">
        <f t="shared" si="30"/>
        <v>108.12145810997092</v>
      </c>
      <c r="X85" s="20">
        <f t="shared" si="31"/>
        <v>119.94056849679255</v>
      </c>
      <c r="Y85" s="20">
        <f t="shared" si="31"/>
        <v>119.29208414484896</v>
      </c>
    </row>
    <row r="86" spans="1:25" x14ac:dyDescent="0.2">
      <c r="A86" s="33" t="s">
        <v>179</v>
      </c>
      <c r="B86" s="34"/>
      <c r="C86" s="35" t="s">
        <v>163</v>
      </c>
      <c r="D86" s="20">
        <f t="shared" si="30"/>
        <v>91.46464450117243</v>
      </c>
      <c r="E86" s="20">
        <f t="shared" si="30"/>
        <v>104.92903569037009</v>
      </c>
      <c r="F86" s="20">
        <f t="shared" si="30"/>
        <v>103.86663619517846</v>
      </c>
      <c r="G86" s="20">
        <f t="shared" si="30"/>
        <v>72.530547473921175</v>
      </c>
      <c r="H86" s="20">
        <f t="shared" si="30"/>
        <v>76.811789674983473</v>
      </c>
      <c r="I86" s="20">
        <f t="shared" si="30"/>
        <v>80.877876260348387</v>
      </c>
      <c r="J86" s="20">
        <f t="shared" si="30"/>
        <v>78.312853639871605</v>
      </c>
      <c r="K86" s="20">
        <f t="shared" si="30"/>
        <v>79.857909032067397</v>
      </c>
      <c r="L86" s="20">
        <f t="shared" si="30"/>
        <v>81.037114967948781</v>
      </c>
      <c r="M86" s="20">
        <f t="shared" si="30"/>
        <v>79.53178266087977</v>
      </c>
      <c r="N86" s="20">
        <f t="shared" si="30"/>
        <v>80.294024077074837</v>
      </c>
      <c r="O86" s="20">
        <f t="shared" si="30"/>
        <v>84.109773917586011</v>
      </c>
      <c r="P86" s="20">
        <f t="shared" si="30"/>
        <v>81.891699449688403</v>
      </c>
      <c r="Q86" s="20">
        <f t="shared" si="30"/>
        <v>84.830952557117243</v>
      </c>
      <c r="R86" s="20">
        <f t="shared" si="30"/>
        <v>89.981989341592708</v>
      </c>
      <c r="S86" s="20">
        <f t="shared" si="30"/>
        <v>85.740658647925272</v>
      </c>
      <c r="T86" s="20">
        <f t="shared" si="30"/>
        <v>92.05824933953302</v>
      </c>
      <c r="U86" s="20">
        <f t="shared" si="30"/>
        <v>94.827800679987334</v>
      </c>
      <c r="V86" s="20">
        <f t="shared" si="30"/>
        <v>100</v>
      </c>
      <c r="W86" s="20">
        <f t="shared" si="30"/>
        <v>100.25766913889757</v>
      </c>
      <c r="X86" s="20">
        <f t="shared" si="31"/>
        <v>103.10389755739946</v>
      </c>
      <c r="Y86" s="20">
        <f t="shared" si="31"/>
        <v>102.15988476145188</v>
      </c>
    </row>
    <row r="87" spans="1:25" x14ac:dyDescent="0.2">
      <c r="A87" s="10" t="s">
        <v>128</v>
      </c>
      <c r="B87" s="11"/>
      <c r="C87" s="14" t="s">
        <v>164</v>
      </c>
      <c r="D87" s="3" t="str">
        <f t="shared" si="30"/>
        <v/>
      </c>
      <c r="E87" s="3" t="str">
        <f t="shared" si="30"/>
        <v/>
      </c>
      <c r="F87" s="3" t="str">
        <f t="shared" si="30"/>
        <v/>
      </c>
      <c r="G87" s="3" t="str">
        <f t="shared" si="30"/>
        <v/>
      </c>
      <c r="H87" s="3" t="str">
        <f t="shared" si="30"/>
        <v/>
      </c>
      <c r="I87" s="3" t="str">
        <f t="shared" si="30"/>
        <v/>
      </c>
      <c r="J87" s="3" t="str">
        <f t="shared" si="30"/>
        <v/>
      </c>
      <c r="K87" s="3" t="str">
        <f t="shared" si="30"/>
        <v/>
      </c>
      <c r="L87" s="3" t="str">
        <f t="shared" si="30"/>
        <v/>
      </c>
      <c r="M87" s="3" t="str">
        <f t="shared" si="30"/>
        <v/>
      </c>
      <c r="N87" s="3" t="str">
        <f t="shared" si="30"/>
        <v/>
      </c>
      <c r="O87" s="3" t="str">
        <f t="shared" si="30"/>
        <v/>
      </c>
      <c r="P87" s="3" t="str">
        <f t="shared" si="30"/>
        <v/>
      </c>
      <c r="Q87" s="3" t="str">
        <f t="shared" si="30"/>
        <v/>
      </c>
      <c r="R87" s="3" t="str">
        <f t="shared" si="30"/>
        <v/>
      </c>
      <c r="S87" s="3" t="str">
        <f t="shared" si="30"/>
        <v/>
      </c>
      <c r="T87" s="3" t="str">
        <f t="shared" si="30"/>
        <v/>
      </c>
      <c r="U87" s="3" t="str">
        <f t="shared" si="30"/>
        <v/>
      </c>
      <c r="V87" s="3" t="str">
        <f t="shared" si="30"/>
        <v/>
      </c>
      <c r="W87" s="3" t="str">
        <f t="shared" si="30"/>
        <v/>
      </c>
      <c r="X87" s="3" t="str">
        <f t="shared" si="31"/>
        <v/>
      </c>
      <c r="Y87" s="3" t="str">
        <f t="shared" si="31"/>
        <v/>
      </c>
    </row>
    <row r="88" spans="1:25" x14ac:dyDescent="0.2">
      <c r="A88" s="10" t="s">
        <v>129</v>
      </c>
      <c r="B88" s="11"/>
      <c r="C88" s="14" t="s">
        <v>165</v>
      </c>
      <c r="D88" s="3">
        <f t="shared" si="30"/>
        <v>70.936138621075401</v>
      </c>
      <c r="E88" s="3">
        <f t="shared" si="30"/>
        <v>81.202786412935779</v>
      </c>
      <c r="F88" s="3">
        <f t="shared" si="30"/>
        <v>72.812917135004227</v>
      </c>
      <c r="G88" s="3">
        <f t="shared" si="30"/>
        <v>77.175273346911652</v>
      </c>
      <c r="H88" s="3">
        <f t="shared" si="30"/>
        <v>79.19280852109452</v>
      </c>
      <c r="I88" s="3">
        <f t="shared" si="30"/>
        <v>85.847671701558255</v>
      </c>
      <c r="J88" s="3">
        <f t="shared" si="30"/>
        <v>83.759469775391025</v>
      </c>
      <c r="K88" s="3">
        <f t="shared" si="30"/>
        <v>83.992992195931009</v>
      </c>
      <c r="L88" s="3">
        <f t="shared" si="30"/>
        <v>84.366158243003056</v>
      </c>
      <c r="M88" s="3">
        <f t="shared" si="30"/>
        <v>82.09497666459707</v>
      </c>
      <c r="N88" s="3">
        <f t="shared" si="30"/>
        <v>91.301426375214447</v>
      </c>
      <c r="O88" s="3">
        <f t="shared" si="30"/>
        <v>88.226894434511763</v>
      </c>
      <c r="P88" s="3">
        <f t="shared" si="30"/>
        <v>87.818236130895571</v>
      </c>
      <c r="Q88" s="3">
        <f t="shared" si="30"/>
        <v>89.503071354296495</v>
      </c>
      <c r="R88" s="3">
        <f t="shared" si="30"/>
        <v>95.787181999648993</v>
      </c>
      <c r="S88" s="3">
        <f t="shared" si="30"/>
        <v>98.665194143217661</v>
      </c>
      <c r="T88" s="3">
        <f t="shared" si="30"/>
        <v>98.395303326745591</v>
      </c>
      <c r="U88" s="3">
        <f t="shared" si="30"/>
        <v>97.261939179999331</v>
      </c>
      <c r="V88" s="3">
        <f t="shared" si="30"/>
        <v>100</v>
      </c>
      <c r="W88" s="3">
        <f t="shared" si="30"/>
        <v>114.35991445157347</v>
      </c>
      <c r="X88" s="3">
        <f t="shared" si="31"/>
        <v>114.82466620361184</v>
      </c>
      <c r="Y88" s="3">
        <f t="shared" si="31"/>
        <v>111.94067018555116</v>
      </c>
    </row>
    <row r="89" spans="1:25" x14ac:dyDescent="0.2">
      <c r="A89" s="33" t="s">
        <v>180</v>
      </c>
      <c r="B89" s="34"/>
      <c r="C89" s="35" t="s">
        <v>166</v>
      </c>
      <c r="D89" s="20">
        <f t="shared" si="30"/>
        <v>69.486762955642661</v>
      </c>
      <c r="E89" s="20">
        <f t="shared" si="30"/>
        <v>80.577021448726001</v>
      </c>
      <c r="F89" s="20">
        <f t="shared" si="30"/>
        <v>71.609489716793234</v>
      </c>
      <c r="G89" s="20">
        <f t="shared" si="30"/>
        <v>77.142611411348497</v>
      </c>
      <c r="H89" s="20">
        <f t="shared" si="30"/>
        <v>79.360647064665571</v>
      </c>
      <c r="I89" s="20">
        <f t="shared" si="30"/>
        <v>86.285147950350563</v>
      </c>
      <c r="J89" s="20">
        <f t="shared" si="30"/>
        <v>84.22995453820208</v>
      </c>
      <c r="K89" s="20">
        <f t="shared" si="30"/>
        <v>84.253801464376096</v>
      </c>
      <c r="L89" s="20">
        <f t="shared" si="30"/>
        <v>84.534856506472153</v>
      </c>
      <c r="M89" s="20">
        <f t="shared" si="30"/>
        <v>81.856883880176341</v>
      </c>
      <c r="N89" s="20">
        <f t="shared" si="30"/>
        <v>91.68211843725112</v>
      </c>
      <c r="O89" s="20">
        <f t="shared" si="30"/>
        <v>87.972016323374874</v>
      </c>
      <c r="P89" s="20">
        <f t="shared" si="30"/>
        <v>87.927188837880436</v>
      </c>
      <c r="Q89" s="20">
        <f t="shared" si="30"/>
        <v>89.63586039902448</v>
      </c>
      <c r="R89" s="20">
        <f t="shared" si="30"/>
        <v>96.195915613555968</v>
      </c>
      <c r="S89" s="20">
        <f t="shared" si="30"/>
        <v>99.194910891906289</v>
      </c>
      <c r="T89" s="20">
        <f t="shared" si="30"/>
        <v>98.715748554206158</v>
      </c>
      <c r="U89" s="20">
        <f t="shared" si="30"/>
        <v>97.128660821005795</v>
      </c>
      <c r="V89" s="20">
        <f t="shared" si="30"/>
        <v>100</v>
      </c>
      <c r="W89" s="20">
        <f t="shared" si="30"/>
        <v>114.9282296650718</v>
      </c>
      <c r="X89" s="20">
        <f t="shared" si="31"/>
        <v>115.34933084479162</v>
      </c>
      <c r="Y89" s="20">
        <f t="shared" si="31"/>
        <v>112.27459100805648</v>
      </c>
    </row>
    <row r="90" spans="1:25" x14ac:dyDescent="0.2">
      <c r="A90" s="33" t="s">
        <v>181</v>
      </c>
      <c r="B90" s="34"/>
      <c r="C90" s="35" t="s">
        <v>167</v>
      </c>
      <c r="D90" s="20">
        <f t="shared" si="30"/>
        <v>84.061272943191014</v>
      </c>
      <c r="E90" s="20">
        <f t="shared" si="30"/>
        <v>90.916647440464331</v>
      </c>
      <c r="F90" s="20">
        <f t="shared" si="30"/>
        <v>91.784958860815181</v>
      </c>
      <c r="G90" s="20">
        <f t="shared" si="30"/>
        <v>77.553829566458262</v>
      </c>
      <c r="H90" s="20">
        <f t="shared" si="30"/>
        <v>77.166560369222353</v>
      </c>
      <c r="I90" s="20">
        <f t="shared" si="30"/>
        <v>81.024211149444071</v>
      </c>
      <c r="J90" s="20">
        <f t="shared" si="30"/>
        <v>78.82754829888313</v>
      </c>
      <c r="K90" s="20">
        <f t="shared" si="30"/>
        <v>80.803741500396526</v>
      </c>
      <c r="L90" s="20">
        <f t="shared" si="30"/>
        <v>82.215871653905381</v>
      </c>
      <c r="M90" s="20">
        <f t="shared" si="30"/>
        <v>84.932481679547777</v>
      </c>
      <c r="N90" s="20">
        <f t="shared" si="30"/>
        <v>87.140533620331411</v>
      </c>
      <c r="O90" s="20">
        <f t="shared" si="30"/>
        <v>91.336601967382165</v>
      </c>
      <c r="P90" s="20">
        <f t="shared" si="30"/>
        <v>86.555812701106177</v>
      </c>
      <c r="Q90" s="20">
        <f t="shared" si="30"/>
        <v>87.64625554868455</v>
      </c>
      <c r="R90" s="20">
        <f t="shared" si="30"/>
        <v>89.777034431967067</v>
      </c>
      <c r="S90" s="20">
        <f t="shared" si="30"/>
        <v>90.668527889071143</v>
      </c>
      <c r="T90" s="20">
        <f t="shared" si="30"/>
        <v>95.619246863365873</v>
      </c>
      <c r="U90" s="20">
        <f t="shared" si="30"/>
        <v>98.393482665563567</v>
      </c>
      <c r="V90" s="20">
        <f t="shared" si="30"/>
        <v>100</v>
      </c>
      <c r="W90" s="20">
        <f t="shared" si="30"/>
        <v>101.44927536231884</v>
      </c>
      <c r="X90" s="20">
        <f t="shared" si="31"/>
        <v>102.86814634640722</v>
      </c>
      <c r="Y90" s="20">
        <f t="shared" si="31"/>
        <v>104.25825643216946</v>
      </c>
    </row>
    <row r="91" spans="1:25" x14ac:dyDescent="0.2">
      <c r="A91" s="10" t="s">
        <v>130</v>
      </c>
      <c r="B91" s="11"/>
      <c r="C91" s="14" t="s">
        <v>168</v>
      </c>
      <c r="D91" s="3" t="str">
        <f t="shared" si="30"/>
        <v/>
      </c>
      <c r="E91" s="3" t="str">
        <f t="shared" si="30"/>
        <v/>
      </c>
      <c r="F91" s="3" t="str">
        <f t="shared" si="30"/>
        <v/>
      </c>
      <c r="G91" s="3" t="str">
        <f t="shared" si="30"/>
        <v/>
      </c>
      <c r="H91" s="3" t="str">
        <f t="shared" si="30"/>
        <v/>
      </c>
      <c r="I91" s="3" t="str">
        <f t="shared" si="30"/>
        <v/>
      </c>
      <c r="J91" s="3" t="str">
        <f t="shared" si="30"/>
        <v/>
      </c>
      <c r="K91" s="3" t="str">
        <f t="shared" si="30"/>
        <v/>
      </c>
      <c r="L91" s="3" t="str">
        <f t="shared" si="30"/>
        <v/>
      </c>
      <c r="M91" s="3" t="str">
        <f t="shared" si="30"/>
        <v/>
      </c>
      <c r="N91" s="3" t="str">
        <f t="shared" si="30"/>
        <v/>
      </c>
      <c r="O91" s="3" t="str">
        <f t="shared" si="30"/>
        <v/>
      </c>
      <c r="P91" s="3" t="str">
        <f t="shared" si="30"/>
        <v/>
      </c>
      <c r="Q91" s="3" t="str">
        <f t="shared" si="30"/>
        <v/>
      </c>
      <c r="R91" s="3" t="str">
        <f t="shared" si="30"/>
        <v/>
      </c>
      <c r="S91" s="3" t="str">
        <f t="shared" si="30"/>
        <v/>
      </c>
      <c r="T91" s="3" t="str">
        <f t="shared" si="30"/>
        <v/>
      </c>
      <c r="U91" s="3" t="str">
        <f t="shared" si="30"/>
        <v/>
      </c>
      <c r="V91" s="3" t="str">
        <f t="shared" si="30"/>
        <v/>
      </c>
      <c r="W91" s="3" t="str">
        <f t="shared" si="30"/>
        <v/>
      </c>
      <c r="X91" s="3" t="str">
        <f t="shared" si="31"/>
        <v/>
      </c>
      <c r="Y91" s="3" t="str">
        <f t="shared" si="31"/>
        <v/>
      </c>
    </row>
    <row r="92" spans="1:25" x14ac:dyDescent="0.2">
      <c r="A92" s="10" t="s">
        <v>131</v>
      </c>
      <c r="B92" s="11"/>
      <c r="C92" s="14" t="s">
        <v>169</v>
      </c>
      <c r="D92" s="3">
        <f t="shared" si="30"/>
        <v>74.815574184474642</v>
      </c>
      <c r="E92" s="3">
        <f t="shared" si="30"/>
        <v>82.970493205202516</v>
      </c>
      <c r="F92" s="3">
        <f t="shared" si="30"/>
        <v>81.510732755572121</v>
      </c>
      <c r="G92" s="3">
        <f t="shared" si="30"/>
        <v>68.736908009051689</v>
      </c>
      <c r="H92" s="3">
        <f t="shared" si="30"/>
        <v>73.339799904471235</v>
      </c>
      <c r="I92" s="3">
        <f t="shared" si="30"/>
        <v>77.290877576198184</v>
      </c>
      <c r="J92" s="3">
        <f t="shared" si="30"/>
        <v>74.936615415279206</v>
      </c>
      <c r="K92" s="3">
        <f t="shared" si="30"/>
        <v>75.354026921349543</v>
      </c>
      <c r="L92" s="3">
        <f t="shared" si="30"/>
        <v>77.425663612069059</v>
      </c>
      <c r="M92" s="3">
        <f t="shared" si="30"/>
        <v>75.933806576883995</v>
      </c>
      <c r="N92" s="3">
        <f t="shared" si="30"/>
        <v>76.623840098539446</v>
      </c>
      <c r="O92" s="3">
        <f t="shared" si="30"/>
        <v>81.057326889489062</v>
      </c>
      <c r="P92" s="3">
        <f t="shared" si="30"/>
        <v>79.533177401898826</v>
      </c>
      <c r="Q92" s="3">
        <f t="shared" si="30"/>
        <v>82.09554209214744</v>
      </c>
      <c r="R92" s="3">
        <f t="shared" si="30"/>
        <v>85.972049250888588</v>
      </c>
      <c r="S92" s="3">
        <f t="shared" ref="D92:W99" si="32">IFERROR(S17/S42*100,"")</f>
        <v>86.860631504936109</v>
      </c>
      <c r="T92" s="3">
        <f t="shared" si="32"/>
        <v>93.037722891299936</v>
      </c>
      <c r="U92" s="3">
        <f t="shared" si="32"/>
        <v>95.029145753704228</v>
      </c>
      <c r="V92" s="3">
        <f t="shared" si="32"/>
        <v>100</v>
      </c>
      <c r="W92" s="3">
        <f t="shared" si="32"/>
        <v>101.16072420304343</v>
      </c>
      <c r="X92" s="3">
        <f t="shared" si="31"/>
        <v>101.95696990990821</v>
      </c>
      <c r="Y92" s="3">
        <f t="shared" si="31"/>
        <v>103.38382192758135</v>
      </c>
    </row>
    <row r="93" spans="1:25" x14ac:dyDescent="0.2">
      <c r="A93" s="33" t="s">
        <v>182</v>
      </c>
      <c r="B93" s="34"/>
      <c r="C93" s="35" t="s">
        <v>170</v>
      </c>
      <c r="D93" s="20">
        <f t="shared" si="32"/>
        <v>74.523361227713806</v>
      </c>
      <c r="E93" s="20">
        <f t="shared" si="32"/>
        <v>82.726324280027043</v>
      </c>
      <c r="F93" s="20">
        <f t="shared" si="32"/>
        <v>81.26656291498432</v>
      </c>
      <c r="G93" s="20">
        <f t="shared" si="32"/>
        <v>68.449176802102258</v>
      </c>
      <c r="H93" s="20">
        <f t="shared" si="32"/>
        <v>73.066733941635491</v>
      </c>
      <c r="I93" s="20">
        <f t="shared" si="32"/>
        <v>76.999552963485485</v>
      </c>
      <c r="J93" s="20">
        <f t="shared" si="32"/>
        <v>74.637744995802578</v>
      </c>
      <c r="K93" s="20">
        <f t="shared" si="32"/>
        <v>75.103947042076314</v>
      </c>
      <c r="L93" s="20">
        <f t="shared" si="32"/>
        <v>77.184420473689201</v>
      </c>
      <c r="M93" s="20">
        <f t="shared" si="32"/>
        <v>75.694527960965232</v>
      </c>
      <c r="N93" s="20">
        <f t="shared" si="32"/>
        <v>76.362794531017585</v>
      </c>
      <c r="O93" s="20">
        <f t="shared" si="32"/>
        <v>80.685396929476795</v>
      </c>
      <c r="P93" s="20">
        <f t="shared" si="32"/>
        <v>79.246646821527207</v>
      </c>
      <c r="Q93" s="20">
        <f t="shared" si="32"/>
        <v>81.755503821393233</v>
      </c>
      <c r="R93" s="20">
        <f t="shared" si="32"/>
        <v>85.429479595067036</v>
      </c>
      <c r="S93" s="20">
        <f t="shared" si="32"/>
        <v>86.405976055084977</v>
      </c>
      <c r="T93" s="20">
        <f t="shared" si="32"/>
        <v>93.218069563907562</v>
      </c>
      <c r="U93" s="20">
        <f t="shared" si="32"/>
        <v>95.231122525648999</v>
      </c>
      <c r="V93" s="20">
        <f t="shared" si="32"/>
        <v>100</v>
      </c>
      <c r="W93" s="20">
        <f t="shared" si="32"/>
        <v>101.0946673189824</v>
      </c>
      <c r="X93" s="20">
        <f t="shared" si="31"/>
        <v>101.85755974746273</v>
      </c>
      <c r="Y93" s="20">
        <f t="shared" si="31"/>
        <v>103.28574933187242</v>
      </c>
    </row>
    <row r="94" spans="1:25" x14ac:dyDescent="0.2">
      <c r="A94" s="33" t="s">
        <v>183</v>
      </c>
      <c r="B94" s="34"/>
      <c r="C94" s="35" t="s">
        <v>171</v>
      </c>
      <c r="D94" s="20" t="str">
        <f t="shared" si="32"/>
        <v/>
      </c>
      <c r="E94" s="20" t="str">
        <f t="shared" si="32"/>
        <v/>
      </c>
      <c r="F94" s="20" t="str">
        <f t="shared" si="32"/>
        <v/>
      </c>
      <c r="G94" s="20" t="str">
        <f t="shared" si="32"/>
        <v/>
      </c>
      <c r="H94" s="20" t="str">
        <f t="shared" si="32"/>
        <v/>
      </c>
      <c r="I94" s="20" t="str">
        <f t="shared" si="32"/>
        <v/>
      </c>
      <c r="J94" s="20" t="str">
        <f t="shared" si="32"/>
        <v/>
      </c>
      <c r="K94" s="20" t="str">
        <f t="shared" si="32"/>
        <v/>
      </c>
      <c r="L94" s="20" t="str">
        <f t="shared" si="32"/>
        <v/>
      </c>
      <c r="M94" s="20" t="str">
        <f t="shared" si="32"/>
        <v/>
      </c>
      <c r="N94" s="20" t="str">
        <f t="shared" si="32"/>
        <v/>
      </c>
      <c r="O94" s="20" t="str">
        <f t="shared" si="32"/>
        <v/>
      </c>
      <c r="P94" s="20" t="str">
        <f t="shared" si="32"/>
        <v/>
      </c>
      <c r="Q94" s="20" t="str">
        <f t="shared" si="32"/>
        <v/>
      </c>
      <c r="R94" s="20" t="str">
        <f t="shared" si="32"/>
        <v/>
      </c>
      <c r="S94" s="20" t="str">
        <f t="shared" si="32"/>
        <v/>
      </c>
      <c r="T94" s="20" t="str">
        <f t="shared" si="32"/>
        <v/>
      </c>
      <c r="U94" s="20" t="str">
        <f t="shared" si="32"/>
        <v/>
      </c>
      <c r="V94" s="20" t="str">
        <f t="shared" si="32"/>
        <v/>
      </c>
      <c r="W94" s="20" t="str">
        <f t="shared" si="32"/>
        <v/>
      </c>
      <c r="X94" s="20" t="str">
        <f t="shared" si="31"/>
        <v/>
      </c>
      <c r="Y94" s="20" t="str">
        <f t="shared" si="31"/>
        <v/>
      </c>
    </row>
    <row r="95" spans="1:25" x14ac:dyDescent="0.2">
      <c r="A95" s="33" t="s">
        <v>184</v>
      </c>
      <c r="B95" s="34"/>
      <c r="C95" s="35" t="s">
        <v>172</v>
      </c>
      <c r="D95" s="20" t="str">
        <f t="shared" si="32"/>
        <v/>
      </c>
      <c r="E95" s="20" t="str">
        <f t="shared" si="32"/>
        <v/>
      </c>
      <c r="F95" s="20" t="str">
        <f t="shared" si="32"/>
        <v/>
      </c>
      <c r="G95" s="20" t="str">
        <f t="shared" si="32"/>
        <v/>
      </c>
      <c r="H95" s="20" t="str">
        <f t="shared" si="32"/>
        <v/>
      </c>
      <c r="I95" s="20" t="str">
        <f t="shared" si="32"/>
        <v/>
      </c>
      <c r="J95" s="20" t="str">
        <f t="shared" si="32"/>
        <v/>
      </c>
      <c r="K95" s="20" t="str">
        <f t="shared" si="32"/>
        <v/>
      </c>
      <c r="L95" s="20" t="str">
        <f t="shared" si="32"/>
        <v/>
      </c>
      <c r="M95" s="20" t="str">
        <f t="shared" si="32"/>
        <v/>
      </c>
      <c r="N95" s="20" t="str">
        <f t="shared" si="32"/>
        <v/>
      </c>
      <c r="O95" s="20" t="str">
        <f t="shared" si="32"/>
        <v/>
      </c>
      <c r="P95" s="20" t="str">
        <f t="shared" si="32"/>
        <v/>
      </c>
      <c r="Q95" s="20" t="str">
        <f t="shared" si="32"/>
        <v/>
      </c>
      <c r="R95" s="20" t="str">
        <f t="shared" si="32"/>
        <v/>
      </c>
      <c r="S95" s="20" t="str">
        <f t="shared" si="32"/>
        <v/>
      </c>
      <c r="T95" s="20" t="str">
        <f t="shared" si="32"/>
        <v/>
      </c>
      <c r="U95" s="20" t="str">
        <f t="shared" si="32"/>
        <v/>
      </c>
      <c r="V95" s="20" t="str">
        <f t="shared" si="32"/>
        <v/>
      </c>
      <c r="W95" s="20" t="str">
        <f t="shared" si="32"/>
        <v/>
      </c>
      <c r="X95" s="20" t="str">
        <f t="shared" si="31"/>
        <v/>
      </c>
      <c r="Y95" s="20" t="str">
        <f t="shared" si="31"/>
        <v/>
      </c>
    </row>
    <row r="96" spans="1:25" x14ac:dyDescent="0.2">
      <c r="A96" s="33" t="s">
        <v>185</v>
      </c>
      <c r="B96" s="34"/>
      <c r="C96" s="35" t="s">
        <v>173</v>
      </c>
      <c r="D96" s="20">
        <f t="shared" si="32"/>
        <v>78.104728148811574</v>
      </c>
      <c r="E96" s="20">
        <f t="shared" si="32"/>
        <v>85.434585098592038</v>
      </c>
      <c r="F96" s="20">
        <f t="shared" si="32"/>
        <v>83.904735254754172</v>
      </c>
      <c r="G96" s="20">
        <f t="shared" si="32"/>
        <v>71.682738737971533</v>
      </c>
      <c r="H96" s="20">
        <f t="shared" si="32"/>
        <v>76.097080691937322</v>
      </c>
      <c r="I96" s="20">
        <f t="shared" si="32"/>
        <v>80.304907551344314</v>
      </c>
      <c r="J96" s="20">
        <f t="shared" si="32"/>
        <v>78.070150859040311</v>
      </c>
      <c r="K96" s="20">
        <f t="shared" si="32"/>
        <v>77.879566851223643</v>
      </c>
      <c r="L96" s="20">
        <f t="shared" si="32"/>
        <v>79.811347979434331</v>
      </c>
      <c r="M96" s="20">
        <f t="shared" si="32"/>
        <v>78.352595510107307</v>
      </c>
      <c r="N96" s="20">
        <f t="shared" si="32"/>
        <v>79.262461441745771</v>
      </c>
      <c r="O96" s="20">
        <f t="shared" si="32"/>
        <v>84.751994861376701</v>
      </c>
      <c r="P96" s="20">
        <f t="shared" si="32"/>
        <v>82.357348813404798</v>
      </c>
      <c r="Q96" s="20">
        <f t="shared" si="32"/>
        <v>85.486510876897142</v>
      </c>
      <c r="R96" s="20">
        <f t="shared" si="32"/>
        <v>91.280284435349841</v>
      </c>
      <c r="S96" s="20">
        <f t="shared" si="32"/>
        <v>91.456136274895101</v>
      </c>
      <c r="T96" s="20">
        <f t="shared" si="32"/>
        <v>91.261733868278796</v>
      </c>
      <c r="U96" s="20">
        <f t="shared" si="32"/>
        <v>93.039445488640254</v>
      </c>
      <c r="V96" s="20">
        <f t="shared" si="32"/>
        <v>100</v>
      </c>
      <c r="W96" s="20">
        <f t="shared" si="32"/>
        <v>101.81378476420799</v>
      </c>
      <c r="X96" s="20">
        <f t="shared" si="31"/>
        <v>102.95775987391819</v>
      </c>
      <c r="Y96" s="20">
        <f t="shared" si="31"/>
        <v>104.37072089689052</v>
      </c>
    </row>
    <row r="97" spans="1:25" x14ac:dyDescent="0.2">
      <c r="A97" s="33" t="s">
        <v>186</v>
      </c>
      <c r="B97" s="34"/>
      <c r="C97" s="35" t="s">
        <v>174</v>
      </c>
      <c r="D97" s="20" t="str">
        <f t="shared" si="32"/>
        <v/>
      </c>
      <c r="E97" s="20" t="str">
        <f t="shared" si="32"/>
        <v/>
      </c>
      <c r="F97" s="20" t="str">
        <f t="shared" si="32"/>
        <v/>
      </c>
      <c r="G97" s="20" t="str">
        <f t="shared" si="32"/>
        <v/>
      </c>
      <c r="H97" s="20" t="str">
        <f t="shared" si="32"/>
        <v/>
      </c>
      <c r="I97" s="20" t="str">
        <f t="shared" si="32"/>
        <v/>
      </c>
      <c r="J97" s="20" t="str">
        <f t="shared" si="32"/>
        <v/>
      </c>
      <c r="K97" s="20" t="str">
        <f t="shared" si="32"/>
        <v/>
      </c>
      <c r="L97" s="20" t="str">
        <f t="shared" si="32"/>
        <v/>
      </c>
      <c r="M97" s="20" t="str">
        <f t="shared" si="32"/>
        <v/>
      </c>
      <c r="N97" s="20" t="str">
        <f t="shared" si="32"/>
        <v/>
      </c>
      <c r="O97" s="20" t="str">
        <f t="shared" si="32"/>
        <v/>
      </c>
      <c r="P97" s="20" t="str">
        <f t="shared" si="32"/>
        <v/>
      </c>
      <c r="Q97" s="20" t="str">
        <f t="shared" si="32"/>
        <v/>
      </c>
      <c r="R97" s="20" t="str">
        <f t="shared" si="32"/>
        <v/>
      </c>
      <c r="S97" s="20" t="str">
        <f t="shared" si="32"/>
        <v/>
      </c>
      <c r="T97" s="20" t="str">
        <f t="shared" si="32"/>
        <v/>
      </c>
      <c r="U97" s="20" t="str">
        <f t="shared" si="32"/>
        <v/>
      </c>
      <c r="V97" s="20" t="str">
        <f t="shared" si="32"/>
        <v/>
      </c>
      <c r="W97" s="20" t="str">
        <f t="shared" si="32"/>
        <v/>
      </c>
      <c r="X97" s="20" t="str">
        <f t="shared" si="31"/>
        <v/>
      </c>
      <c r="Y97" s="20" t="str">
        <f t="shared" si="31"/>
        <v/>
      </c>
    </row>
    <row r="98" spans="1:25" x14ac:dyDescent="0.2">
      <c r="A98" s="10"/>
      <c r="B98" s="11"/>
      <c r="C98" s="14"/>
      <c r="D98" s="17" t="str">
        <f t="shared" si="32"/>
        <v/>
      </c>
      <c r="E98" s="17" t="str">
        <f t="shared" si="32"/>
        <v/>
      </c>
      <c r="F98" s="17" t="str">
        <f t="shared" si="32"/>
        <v/>
      </c>
      <c r="G98" s="17" t="str">
        <f t="shared" si="32"/>
        <v/>
      </c>
      <c r="H98" s="17" t="str">
        <f t="shared" si="32"/>
        <v/>
      </c>
      <c r="I98" s="17" t="str">
        <f t="shared" si="32"/>
        <v/>
      </c>
      <c r="J98" s="17" t="str">
        <f t="shared" si="32"/>
        <v/>
      </c>
      <c r="K98" s="17" t="str">
        <f t="shared" si="32"/>
        <v/>
      </c>
      <c r="L98" s="17" t="str">
        <f t="shared" si="32"/>
        <v/>
      </c>
      <c r="M98" s="17" t="str">
        <f t="shared" si="32"/>
        <v/>
      </c>
      <c r="N98" s="17" t="str">
        <f t="shared" si="32"/>
        <v/>
      </c>
      <c r="O98" s="17" t="str">
        <f t="shared" si="32"/>
        <v/>
      </c>
      <c r="P98" s="17" t="str">
        <f t="shared" si="32"/>
        <v/>
      </c>
      <c r="Q98" s="17" t="str">
        <f t="shared" si="32"/>
        <v/>
      </c>
      <c r="R98" s="17" t="str">
        <f t="shared" si="32"/>
        <v/>
      </c>
      <c r="S98" s="17" t="str">
        <f t="shared" si="32"/>
        <v/>
      </c>
      <c r="T98" s="17" t="str">
        <f t="shared" si="32"/>
        <v/>
      </c>
      <c r="U98" s="17" t="str">
        <f t="shared" si="32"/>
        <v/>
      </c>
      <c r="V98" s="17" t="str">
        <f t="shared" si="32"/>
        <v/>
      </c>
      <c r="W98" s="17" t="str">
        <f t="shared" si="32"/>
        <v/>
      </c>
      <c r="X98" s="17" t="str">
        <f t="shared" si="31"/>
        <v/>
      </c>
      <c r="Y98" s="17" t="str">
        <f t="shared" si="31"/>
        <v/>
      </c>
    </row>
    <row r="99" spans="1:25" x14ac:dyDescent="0.2">
      <c r="A99" s="12" t="s">
        <v>150</v>
      </c>
      <c r="B99" s="12"/>
      <c r="C99" s="9" t="s">
        <v>112</v>
      </c>
      <c r="D99" s="19">
        <f t="shared" si="32"/>
        <v>186.70736545887502</v>
      </c>
      <c r="E99" s="19">
        <f t="shared" si="32"/>
        <v>260.13602784156762</v>
      </c>
      <c r="F99" s="19">
        <f t="shared" si="32"/>
        <v>181.3104421307514</v>
      </c>
      <c r="G99" s="19">
        <f t="shared" si="32"/>
        <v>76.908582961263377</v>
      </c>
      <c r="H99" s="19">
        <f t="shared" si="32"/>
        <v>82.12673290266558</v>
      </c>
      <c r="I99" s="19">
        <f t="shared" si="32"/>
        <v>87.843897627400196</v>
      </c>
      <c r="J99" s="19">
        <f t="shared" si="32"/>
        <v>88.279722137646914</v>
      </c>
      <c r="K99" s="19">
        <f t="shared" si="32"/>
        <v>89.203173687256765</v>
      </c>
      <c r="L99" s="19">
        <f t="shared" si="32"/>
        <v>89.329299122666598</v>
      </c>
      <c r="M99" s="19">
        <f t="shared" si="32"/>
        <v>84.511107549686088</v>
      </c>
      <c r="N99" s="19">
        <f t="shared" si="32"/>
        <v>89.142106892431897</v>
      </c>
      <c r="O99" s="19">
        <f t="shared" si="32"/>
        <v>85.022817026828065</v>
      </c>
      <c r="P99" s="19">
        <f t="shared" si="32"/>
        <v>85.523013770915128</v>
      </c>
      <c r="Q99" s="19">
        <f t="shared" si="32"/>
        <v>87.828726764299773</v>
      </c>
      <c r="R99" s="19">
        <f t="shared" si="32"/>
        <v>90.888871571083911</v>
      </c>
      <c r="S99" s="19">
        <f t="shared" si="32"/>
        <v>90.876896173926326</v>
      </c>
      <c r="T99" s="19">
        <f t="shared" si="32"/>
        <v>93.752970090307073</v>
      </c>
      <c r="U99" s="19">
        <f t="shared" si="32"/>
        <v>96.133558184853825</v>
      </c>
      <c r="V99" s="19">
        <f t="shared" si="32"/>
        <v>100</v>
      </c>
      <c r="W99" s="19">
        <f t="shared" si="32"/>
        <v>109.5354139474945</v>
      </c>
      <c r="X99" s="19">
        <f t="shared" si="31"/>
        <v>113.43543381500101</v>
      </c>
      <c r="Y99" s="19">
        <f t="shared" si="31"/>
        <v>115.98906086918002</v>
      </c>
    </row>
    <row r="102" spans="1:25" ht="26.25" customHeight="1" x14ac:dyDescent="0.2">
      <c r="A102" s="132" t="s">
        <v>192</v>
      </c>
      <c r="B102" s="132"/>
      <c r="C102" s="132"/>
    </row>
    <row r="104" spans="1:25" x14ac:dyDescent="0.2">
      <c r="A104" s="5" t="s">
        <v>0</v>
      </c>
      <c r="B104" s="6" t="s">
        <v>1</v>
      </c>
      <c r="C104" s="13" t="s">
        <v>2</v>
      </c>
      <c r="D104" s="1">
        <v>1997</v>
      </c>
      <c r="E104" s="1">
        <f>+D104+1</f>
        <v>1998</v>
      </c>
      <c r="F104" s="1">
        <f>+E104+1</f>
        <v>1999</v>
      </c>
      <c r="G104" s="1">
        <f t="shared" ref="G104:Y104" si="33">+F104+1</f>
        <v>2000</v>
      </c>
      <c r="H104" s="1">
        <f t="shared" si="33"/>
        <v>2001</v>
      </c>
      <c r="I104" s="1">
        <f t="shared" si="33"/>
        <v>2002</v>
      </c>
      <c r="J104" s="1">
        <f t="shared" si="33"/>
        <v>2003</v>
      </c>
      <c r="K104" s="1">
        <f t="shared" si="33"/>
        <v>2004</v>
      </c>
      <c r="L104" s="1">
        <f t="shared" si="33"/>
        <v>2005</v>
      </c>
      <c r="M104" s="1">
        <f t="shared" si="33"/>
        <v>2006</v>
      </c>
      <c r="N104" s="1">
        <f t="shared" si="33"/>
        <v>2007</v>
      </c>
      <c r="O104" s="1">
        <f t="shared" si="33"/>
        <v>2008</v>
      </c>
      <c r="P104" s="1">
        <f t="shared" si="33"/>
        <v>2009</v>
      </c>
      <c r="Q104" s="1">
        <f t="shared" si="33"/>
        <v>2010</v>
      </c>
      <c r="R104" s="1">
        <f t="shared" si="33"/>
        <v>2011</v>
      </c>
      <c r="S104" s="1">
        <f t="shared" si="33"/>
        <v>2012</v>
      </c>
      <c r="T104" s="1">
        <f t="shared" si="33"/>
        <v>2013</v>
      </c>
      <c r="U104" s="1">
        <f t="shared" si="33"/>
        <v>2014</v>
      </c>
      <c r="V104" s="1">
        <f t="shared" si="33"/>
        <v>2015</v>
      </c>
      <c r="W104" s="1">
        <f t="shared" si="33"/>
        <v>2016</v>
      </c>
      <c r="X104" s="1">
        <f t="shared" si="33"/>
        <v>2017</v>
      </c>
      <c r="Y104" s="1">
        <f t="shared" si="33"/>
        <v>2018</v>
      </c>
    </row>
    <row r="105" spans="1:25" x14ac:dyDescent="0.2">
      <c r="A105" s="10" t="s">
        <v>126</v>
      </c>
      <c r="B105" s="11"/>
      <c r="C105" s="14" t="s">
        <v>157</v>
      </c>
      <c r="D105" s="3" t="str">
        <f t="shared" ref="D105:D122" si="34">IFERROR((D80/C80-1)*100,"")</f>
        <v/>
      </c>
      <c r="E105" s="17">
        <f t="shared" ref="E105:V105" si="35">IFERROR((E80/D80-1)*100,"")</f>
        <v>8.0122910413958479</v>
      </c>
      <c r="F105" s="17">
        <f t="shared" si="35"/>
        <v>-2.1339760620345372</v>
      </c>
      <c r="G105" s="17">
        <f t="shared" si="35"/>
        <v>66.056495104565414</v>
      </c>
      <c r="H105" s="17">
        <f t="shared" si="35"/>
        <v>3.1575051339366667</v>
      </c>
      <c r="I105" s="17">
        <f t="shared" si="35"/>
        <v>3.2590546773888729</v>
      </c>
      <c r="J105" s="17">
        <f t="shared" si="35"/>
        <v>-1.981110709932099</v>
      </c>
      <c r="K105" s="17">
        <f t="shared" si="35"/>
        <v>-1.2496984626370056</v>
      </c>
      <c r="L105" s="17">
        <f t="shared" si="35"/>
        <v>-2.0072995903422375</v>
      </c>
      <c r="M105" s="17">
        <f t="shared" si="35"/>
        <v>-3.5367957327566701</v>
      </c>
      <c r="N105" s="17">
        <f t="shared" si="35"/>
        <v>-4.5177086448492387</v>
      </c>
      <c r="O105" s="17">
        <f t="shared" si="35"/>
        <v>6.1941887245532623</v>
      </c>
      <c r="P105" s="17">
        <f t="shared" si="35"/>
        <v>-1.2441986888798717</v>
      </c>
      <c r="Q105" s="17">
        <f t="shared" si="35"/>
        <v>1.9495292655065555</v>
      </c>
      <c r="R105" s="17">
        <f t="shared" si="35"/>
        <v>1.5247945180168143</v>
      </c>
      <c r="S105" s="17">
        <f t="shared" si="35"/>
        <v>0.76377407337120395</v>
      </c>
      <c r="T105" s="17">
        <f t="shared" si="35"/>
        <v>2.5156010065320089</v>
      </c>
      <c r="U105" s="17">
        <f t="shared" si="35"/>
        <v>1.4167736496756955</v>
      </c>
      <c r="V105" s="17">
        <f t="shared" si="35"/>
        <v>5.7237211471402816</v>
      </c>
      <c r="W105" s="17">
        <f>IFERROR((W80/V80-1)*100,"")</f>
        <v>-0.60176094254766888</v>
      </c>
      <c r="X105" s="17">
        <f>IFERROR((X80/W80-1)*100,"")</f>
        <v>0.87555926615718871</v>
      </c>
      <c r="Y105" s="17">
        <f>IFERROR((Y80/X80-1)*100,"")</f>
        <v>8.3533542783219339</v>
      </c>
    </row>
    <row r="106" spans="1:25" x14ac:dyDescent="0.2">
      <c r="A106" s="33" t="s">
        <v>175</v>
      </c>
      <c r="B106" s="34"/>
      <c r="C106" s="35" t="s">
        <v>158</v>
      </c>
      <c r="D106" s="20" t="str">
        <f t="shared" si="34"/>
        <v/>
      </c>
      <c r="E106" s="21">
        <f t="shared" ref="E106:V106" si="36">IFERROR((E81/D81-1)*100,"")</f>
        <v>7.9970391197917046</v>
      </c>
      <c r="F106" s="21">
        <f t="shared" si="36"/>
        <v>-2.1399513577843976</v>
      </c>
      <c r="G106" s="21">
        <f t="shared" si="36"/>
        <v>66.242007687970528</v>
      </c>
      <c r="H106" s="21">
        <f t="shared" si="36"/>
        <v>3.0920828835529601</v>
      </c>
      <c r="I106" s="21">
        <f t="shared" si="36"/>
        <v>3.2408877380887269</v>
      </c>
      <c r="J106" s="21">
        <f t="shared" si="36"/>
        <v>-1.98367126019382</v>
      </c>
      <c r="K106" s="21">
        <f t="shared" si="36"/>
        <v>-1.2390541328335836</v>
      </c>
      <c r="L106" s="21">
        <f t="shared" si="36"/>
        <v>-2.009624070576832</v>
      </c>
      <c r="M106" s="21">
        <f t="shared" si="36"/>
        <v>-3.536012210916939</v>
      </c>
      <c r="N106" s="21">
        <f t="shared" si="36"/>
        <v>-4.5298610345175234</v>
      </c>
      <c r="O106" s="21">
        <f t="shared" si="36"/>
        <v>6.1962268392875997</v>
      </c>
      <c r="P106" s="21">
        <f t="shared" si="36"/>
        <v>-1.2492275069250436</v>
      </c>
      <c r="Q106" s="21">
        <f t="shared" si="36"/>
        <v>1.9500495826168418</v>
      </c>
      <c r="R106" s="21">
        <f t="shared" si="36"/>
        <v>1.5207227377747934</v>
      </c>
      <c r="S106" s="21">
        <f t="shared" si="36"/>
        <v>0.75654025248623746</v>
      </c>
      <c r="T106" s="21">
        <f t="shared" si="36"/>
        <v>2.5206496321026117</v>
      </c>
      <c r="U106" s="21">
        <f t="shared" si="36"/>
        <v>1.4204986992707669</v>
      </c>
      <c r="V106" s="21">
        <f t="shared" si="36"/>
        <v>5.7228088581946057</v>
      </c>
      <c r="W106" s="21">
        <f t="shared" ref="W106:Y124" si="37">IFERROR((W81/V81-1)*100,"")</f>
        <v>-0.59744727075226045</v>
      </c>
      <c r="X106" s="21">
        <f t="shared" si="37"/>
        <v>0.77000440002512605</v>
      </c>
      <c r="Y106" s="21">
        <f t="shared" si="37"/>
        <v>7.8418717224687517</v>
      </c>
    </row>
    <row r="107" spans="1:25" x14ac:dyDescent="0.2">
      <c r="A107" s="33" t="s">
        <v>176</v>
      </c>
      <c r="B107" s="34"/>
      <c r="C107" s="35" t="s">
        <v>159</v>
      </c>
      <c r="D107" s="20" t="str">
        <f t="shared" si="34"/>
        <v/>
      </c>
      <c r="E107" s="21">
        <f t="shared" ref="E107:V107" si="38">IFERROR((E82/D82-1)*100,"")</f>
        <v>8.047526128270821</v>
      </c>
      <c r="F107" s="21">
        <f t="shared" si="38"/>
        <v>-2.1203920773655072</v>
      </c>
      <c r="G107" s="21">
        <f t="shared" si="38"/>
        <v>65.628886513206112</v>
      </c>
      <c r="H107" s="21">
        <f t="shared" si="38"/>
        <v>3.3085375912374149</v>
      </c>
      <c r="I107" s="21">
        <f t="shared" si="38"/>
        <v>3.3012434901612764</v>
      </c>
      <c r="J107" s="21">
        <f t="shared" si="38"/>
        <v>-1.9751549753229014</v>
      </c>
      <c r="K107" s="21">
        <f t="shared" si="38"/>
        <v>-1.2744396674616354</v>
      </c>
      <c r="L107" s="21">
        <f t="shared" si="38"/>
        <v>-2.0018539504274346</v>
      </c>
      <c r="M107" s="21">
        <f t="shared" si="38"/>
        <v>-3.5385923925760565</v>
      </c>
      <c r="N107" s="21">
        <f t="shared" si="38"/>
        <v>-4.4894930726970372</v>
      </c>
      <c r="O107" s="21">
        <f t="shared" si="38"/>
        <v>6.1894693830686132</v>
      </c>
      <c r="P107" s="21">
        <f t="shared" si="38"/>
        <v>-1.232512330641089</v>
      </c>
      <c r="Q107" s="21">
        <f t="shared" si="38"/>
        <v>1.9483332710491741</v>
      </c>
      <c r="R107" s="21">
        <f t="shared" si="38"/>
        <v>1.5342421393236716</v>
      </c>
      <c r="S107" s="21">
        <f t="shared" si="38"/>
        <v>0.78054118139054829</v>
      </c>
      <c r="T107" s="21">
        <f t="shared" si="38"/>
        <v>2.5039118946030614</v>
      </c>
      <c r="U107" s="21">
        <f t="shared" si="38"/>
        <v>1.4081321530379221</v>
      </c>
      <c r="V107" s="21">
        <f t="shared" si="38"/>
        <v>5.7258341846311067</v>
      </c>
      <c r="W107" s="21">
        <f t="shared" si="37"/>
        <v>-0.61181434599155704</v>
      </c>
      <c r="X107" s="21">
        <f t="shared" si="37"/>
        <v>1.1010406176569454</v>
      </c>
      <c r="Y107" s="21">
        <f t="shared" si="37"/>
        <v>9.4771048744460629</v>
      </c>
    </row>
    <row r="108" spans="1:25" x14ac:dyDescent="0.2">
      <c r="A108" s="10" t="s">
        <v>127</v>
      </c>
      <c r="B108" s="11"/>
      <c r="C108" s="14" t="s">
        <v>160</v>
      </c>
      <c r="D108" s="3" t="str">
        <f t="shared" si="34"/>
        <v/>
      </c>
      <c r="E108" s="17">
        <f t="shared" ref="E108:V108" si="39">IFERROR((E83/D83-1)*100,"")</f>
        <v>14.614628410470232</v>
      </c>
      <c r="F108" s="17">
        <f t="shared" si="39"/>
        <v>-36.947231997512439</v>
      </c>
      <c r="G108" s="17">
        <f t="shared" si="39"/>
        <v>-66.061829895385898</v>
      </c>
      <c r="H108" s="17">
        <f t="shared" si="39"/>
        <v>3.1438654838494839</v>
      </c>
      <c r="I108" s="17">
        <f t="shared" si="39"/>
        <v>0.74885779313378364</v>
      </c>
      <c r="J108" s="17">
        <f t="shared" si="39"/>
        <v>6.9972212371817832</v>
      </c>
      <c r="K108" s="17">
        <f t="shared" si="39"/>
        <v>6.8031248288101143</v>
      </c>
      <c r="L108" s="17">
        <f t="shared" si="39"/>
        <v>1.0890168031919334</v>
      </c>
      <c r="M108" s="17">
        <f t="shared" si="39"/>
        <v>-7.4200092185880306</v>
      </c>
      <c r="N108" s="17">
        <f t="shared" si="39"/>
        <v>14.350434386635435</v>
      </c>
      <c r="O108" s="17">
        <f t="shared" si="39"/>
        <v>-14.023561747053492</v>
      </c>
      <c r="P108" s="17">
        <f t="shared" si="39"/>
        <v>2.2962006033490301</v>
      </c>
      <c r="Q108" s="17">
        <f t="shared" si="39"/>
        <v>2.8700734058209276</v>
      </c>
      <c r="R108" s="17">
        <f t="shared" si="39"/>
        <v>4.0120962204343469</v>
      </c>
      <c r="S108" s="17">
        <f t="shared" si="39"/>
        <v>-0.72431280724245539</v>
      </c>
      <c r="T108" s="17">
        <f t="shared" si="39"/>
        <v>2.8556522527040773</v>
      </c>
      <c r="U108" s="17">
        <f t="shared" si="39"/>
        <v>3.570189390576628</v>
      </c>
      <c r="V108" s="17">
        <f t="shared" si="39"/>
        <v>2.5084817107023927</v>
      </c>
      <c r="W108" s="17">
        <f t="shared" si="37"/>
        <v>16.207973490124772</v>
      </c>
      <c r="X108" s="17">
        <f t="shared" si="37"/>
        <v>6.3405476731373644</v>
      </c>
      <c r="Y108" s="17">
        <f t="shared" si="37"/>
        <v>-1.4658562745799131</v>
      </c>
    </row>
    <row r="109" spans="1:25" x14ac:dyDescent="0.2">
      <c r="A109" s="33" t="s">
        <v>177</v>
      </c>
      <c r="B109" s="34"/>
      <c r="C109" s="35" t="s">
        <v>161</v>
      </c>
      <c r="D109" s="20" t="str">
        <f t="shared" si="34"/>
        <v/>
      </c>
      <c r="E109" s="21">
        <f t="shared" ref="E109:V109" si="40">IFERROR((E84/D84-1)*100,"")</f>
        <v>7.8655331100712989</v>
      </c>
      <c r="F109" s="21">
        <f t="shared" si="40"/>
        <v>-1.1605845725213282</v>
      </c>
      <c r="G109" s="21">
        <f t="shared" si="40"/>
        <v>-63.30219434547174</v>
      </c>
      <c r="H109" s="21">
        <f t="shared" si="40"/>
        <v>3.2793205435706518</v>
      </c>
      <c r="I109" s="21">
        <f t="shared" si="40"/>
        <v>6.0396240302979409</v>
      </c>
      <c r="J109" s="21">
        <f t="shared" si="40"/>
        <v>-1.7684387632658671</v>
      </c>
      <c r="K109" s="21">
        <f t="shared" si="40"/>
        <v>1.9687005541197289</v>
      </c>
      <c r="L109" s="21">
        <f t="shared" si="40"/>
        <v>-1.0078327825286393</v>
      </c>
      <c r="M109" s="21">
        <f t="shared" si="40"/>
        <v>1.8586033770298771</v>
      </c>
      <c r="N109" s="21">
        <f t="shared" si="40"/>
        <v>-1.4919171083317195</v>
      </c>
      <c r="O109" s="21">
        <f t="shared" si="40"/>
        <v>0.61258081535289222</v>
      </c>
      <c r="P109" s="21">
        <f t="shared" si="40"/>
        <v>-5.0624187387018686</v>
      </c>
      <c r="Q109" s="21">
        <f t="shared" si="40"/>
        <v>4.9234515967107928</v>
      </c>
      <c r="R109" s="21">
        <f t="shared" si="40"/>
        <v>3.9512064843717276</v>
      </c>
      <c r="S109" s="21">
        <f t="shared" si="40"/>
        <v>3.8048103182535931</v>
      </c>
      <c r="T109" s="21">
        <f t="shared" si="40"/>
        <v>0.38215333711770771</v>
      </c>
      <c r="U109" s="21">
        <f t="shared" si="40"/>
        <v>5.6953002719826618</v>
      </c>
      <c r="V109" s="21">
        <f t="shared" si="40"/>
        <v>3.6904865657442887</v>
      </c>
      <c r="W109" s="21">
        <f t="shared" si="37"/>
        <v>66.280113721382605</v>
      </c>
      <c r="X109" s="21">
        <f t="shared" si="37"/>
        <v>6.3102119460501038</v>
      </c>
      <c r="Y109" s="21">
        <f t="shared" si="37"/>
        <v>-3.2884902840059738</v>
      </c>
    </row>
    <row r="110" spans="1:25" x14ac:dyDescent="0.2">
      <c r="A110" s="33" t="s">
        <v>178</v>
      </c>
      <c r="B110" s="34"/>
      <c r="C110" s="35" t="s">
        <v>162</v>
      </c>
      <c r="D110" s="20" t="str">
        <f t="shared" si="34"/>
        <v/>
      </c>
      <c r="E110" s="21">
        <f t="shared" ref="E110:V110" si="41">IFERROR((E85/D85-1)*100,"")</f>
        <v>16.717706943197474</v>
      </c>
      <c r="F110" s="21">
        <f t="shared" si="41"/>
        <v>-42.98764006625386</v>
      </c>
      <c r="G110" s="21">
        <f t="shared" si="41"/>
        <v>-79.351527843708823</v>
      </c>
      <c r="H110" s="21">
        <f t="shared" si="41"/>
        <v>2.3721944192213629</v>
      </c>
      <c r="I110" s="21">
        <f t="shared" si="41"/>
        <v>-10.296273185197402</v>
      </c>
      <c r="J110" s="21">
        <f t="shared" si="41"/>
        <v>33.819596122586269</v>
      </c>
      <c r="K110" s="21">
        <f t="shared" si="41"/>
        <v>16.094068914939918</v>
      </c>
      <c r="L110" s="21">
        <f t="shared" si="41"/>
        <v>-3.0589090797228491</v>
      </c>
      <c r="M110" s="21">
        <f t="shared" si="41"/>
        <v>-16.947356075885001</v>
      </c>
      <c r="N110" s="21">
        <f t="shared" si="41"/>
        <v>34.094440246202851</v>
      </c>
      <c r="O110" s="21">
        <f t="shared" si="41"/>
        <v>-32.084223112855305</v>
      </c>
      <c r="P110" s="21">
        <f t="shared" si="41"/>
        <v>12.347994339926171</v>
      </c>
      <c r="Q110" s="21">
        <f t="shared" si="41"/>
        <v>1.4592143450016914</v>
      </c>
      <c r="R110" s="21">
        <f t="shared" si="41"/>
        <v>1.5283783642378701</v>
      </c>
      <c r="S110" s="21">
        <f t="shared" si="41"/>
        <v>-0.82928191498156112</v>
      </c>
      <c r="T110" s="21">
        <f t="shared" si="41"/>
        <v>2.0133828250858965</v>
      </c>
      <c r="U110" s="21">
        <f t="shared" si="41"/>
        <v>2.7919587241604704</v>
      </c>
      <c r="V110" s="21">
        <f t="shared" si="41"/>
        <v>-1.3608637964566017</v>
      </c>
      <c r="W110" s="21">
        <f t="shared" si="37"/>
        <v>8.1214581099709129</v>
      </c>
      <c r="X110" s="21">
        <f t="shared" si="37"/>
        <v>10.931327225350906</v>
      </c>
      <c r="Y110" s="21">
        <f t="shared" si="37"/>
        <v>-0.54067140090380272</v>
      </c>
    </row>
    <row r="111" spans="1:25" x14ac:dyDescent="0.2">
      <c r="A111" s="33" t="s">
        <v>179</v>
      </c>
      <c r="B111" s="34"/>
      <c r="C111" s="35" t="s">
        <v>163</v>
      </c>
      <c r="D111" s="20" t="str">
        <f t="shared" si="34"/>
        <v/>
      </c>
      <c r="E111" s="21">
        <f t="shared" ref="E111:V111" si="42">IFERROR((E86/D86-1)*100,"")</f>
        <v>14.720869755334887</v>
      </c>
      <c r="F111" s="21">
        <f t="shared" si="42"/>
        <v>-1.0124933372366196</v>
      </c>
      <c r="G111" s="21">
        <f t="shared" si="42"/>
        <v>-30.169542279556293</v>
      </c>
      <c r="H111" s="21">
        <f t="shared" si="42"/>
        <v>5.9026745973503658</v>
      </c>
      <c r="I111" s="21">
        <f t="shared" si="42"/>
        <v>5.293570951243165</v>
      </c>
      <c r="J111" s="21">
        <f t="shared" si="42"/>
        <v>-3.1714762294448695</v>
      </c>
      <c r="K111" s="21">
        <f t="shared" si="42"/>
        <v>1.9729269467064325</v>
      </c>
      <c r="L111" s="21">
        <f t="shared" si="42"/>
        <v>1.4766301173849472</v>
      </c>
      <c r="M111" s="21">
        <f t="shared" si="42"/>
        <v>-1.857583784497252</v>
      </c>
      <c r="N111" s="21">
        <f t="shared" si="42"/>
        <v>0.95841107880760834</v>
      </c>
      <c r="O111" s="21">
        <f t="shared" si="42"/>
        <v>4.7522214565412835</v>
      </c>
      <c r="P111" s="21">
        <f t="shared" si="42"/>
        <v>-2.6371185708702116</v>
      </c>
      <c r="Q111" s="21">
        <f t="shared" si="42"/>
        <v>3.5891953973120616</v>
      </c>
      <c r="R111" s="21">
        <f t="shared" si="42"/>
        <v>6.0721194672513468</v>
      </c>
      <c r="S111" s="21">
        <f t="shared" si="42"/>
        <v>-4.7135329244237472</v>
      </c>
      <c r="T111" s="21">
        <f t="shared" si="42"/>
        <v>7.3682553775910709</v>
      </c>
      <c r="U111" s="21">
        <f t="shared" si="42"/>
        <v>3.0084770895865587</v>
      </c>
      <c r="V111" s="21">
        <f t="shared" si="42"/>
        <v>5.4543069468278915</v>
      </c>
      <c r="W111" s="21">
        <f t="shared" si="37"/>
        <v>0.25766913889757603</v>
      </c>
      <c r="X111" s="21">
        <f t="shared" si="37"/>
        <v>2.8389134147520645</v>
      </c>
      <c r="Y111" s="21">
        <f t="shared" si="37"/>
        <v>-0.91559370529328277</v>
      </c>
    </row>
    <row r="112" spans="1:25" x14ac:dyDescent="0.2">
      <c r="A112" s="10" t="s">
        <v>128</v>
      </c>
      <c r="B112" s="11"/>
      <c r="C112" s="14" t="s">
        <v>164</v>
      </c>
      <c r="D112" s="3" t="str">
        <f t="shared" si="34"/>
        <v/>
      </c>
      <c r="E112" s="17" t="str">
        <f t="shared" ref="E112:V112" si="43">IFERROR((E87/D87-1)*100,"")</f>
        <v/>
      </c>
      <c r="F112" s="17" t="str">
        <f t="shared" si="43"/>
        <v/>
      </c>
      <c r="G112" s="17" t="str">
        <f t="shared" si="43"/>
        <v/>
      </c>
      <c r="H112" s="17" t="str">
        <f t="shared" si="43"/>
        <v/>
      </c>
      <c r="I112" s="17" t="str">
        <f t="shared" si="43"/>
        <v/>
      </c>
      <c r="J112" s="17" t="str">
        <f t="shared" si="43"/>
        <v/>
      </c>
      <c r="K112" s="17" t="str">
        <f t="shared" si="43"/>
        <v/>
      </c>
      <c r="L112" s="17" t="str">
        <f t="shared" si="43"/>
        <v/>
      </c>
      <c r="M112" s="17" t="str">
        <f t="shared" si="43"/>
        <v/>
      </c>
      <c r="N112" s="17" t="str">
        <f t="shared" si="43"/>
        <v/>
      </c>
      <c r="O112" s="17" t="str">
        <f t="shared" si="43"/>
        <v/>
      </c>
      <c r="P112" s="17" t="str">
        <f t="shared" si="43"/>
        <v/>
      </c>
      <c r="Q112" s="17" t="str">
        <f t="shared" si="43"/>
        <v/>
      </c>
      <c r="R112" s="17" t="str">
        <f t="shared" si="43"/>
        <v/>
      </c>
      <c r="S112" s="17" t="str">
        <f t="shared" si="43"/>
        <v/>
      </c>
      <c r="T112" s="17" t="str">
        <f t="shared" si="43"/>
        <v/>
      </c>
      <c r="U112" s="17" t="str">
        <f t="shared" si="43"/>
        <v/>
      </c>
      <c r="V112" s="17" t="str">
        <f t="shared" si="43"/>
        <v/>
      </c>
      <c r="W112" s="17" t="str">
        <f t="shared" si="37"/>
        <v/>
      </c>
      <c r="X112" s="17" t="str">
        <f t="shared" si="37"/>
        <v/>
      </c>
      <c r="Y112" s="17" t="str">
        <f t="shared" si="37"/>
        <v/>
      </c>
    </row>
    <row r="113" spans="1:25" x14ac:dyDescent="0.2">
      <c r="A113" s="10" t="s">
        <v>129</v>
      </c>
      <c r="B113" s="11"/>
      <c r="C113" s="14" t="s">
        <v>165</v>
      </c>
      <c r="D113" s="3" t="str">
        <f t="shared" si="34"/>
        <v/>
      </c>
      <c r="E113" s="17">
        <f t="shared" ref="E113:V113" si="44">IFERROR((E88/D88-1)*100,"")</f>
        <v>14.473085216411995</v>
      </c>
      <c r="F113" s="17">
        <f t="shared" si="44"/>
        <v>-10.331996780587115</v>
      </c>
      <c r="G113" s="17">
        <f t="shared" si="44"/>
        <v>5.9911845089506199</v>
      </c>
      <c r="H113" s="17">
        <f t="shared" si="44"/>
        <v>2.6142248503789878</v>
      </c>
      <c r="I113" s="17">
        <f t="shared" si="44"/>
        <v>8.403368064274531</v>
      </c>
      <c r="J113" s="17">
        <f t="shared" si="44"/>
        <v>-2.4324502747455679</v>
      </c>
      <c r="K113" s="17">
        <f t="shared" si="44"/>
        <v>0.27880121634746846</v>
      </c>
      <c r="L113" s="17">
        <f t="shared" si="44"/>
        <v>0.44428235893960721</v>
      </c>
      <c r="M113" s="17">
        <f t="shared" si="44"/>
        <v>-2.6920528630262064</v>
      </c>
      <c r="N113" s="17">
        <f t="shared" si="44"/>
        <v>11.214388607759474</v>
      </c>
      <c r="O113" s="17">
        <f t="shared" si="44"/>
        <v>-3.3674522543246099</v>
      </c>
      <c r="P113" s="17">
        <f t="shared" si="44"/>
        <v>-0.4631901714726272</v>
      </c>
      <c r="Q113" s="17">
        <f t="shared" si="44"/>
        <v>1.9185482396727238</v>
      </c>
      <c r="R113" s="17">
        <f t="shared" si="44"/>
        <v>7.0211117342297014</v>
      </c>
      <c r="S113" s="17">
        <f t="shared" si="44"/>
        <v>3.0045900542091442</v>
      </c>
      <c r="T113" s="17">
        <f t="shared" si="44"/>
        <v>-0.27354207207083148</v>
      </c>
      <c r="U113" s="17">
        <f t="shared" si="44"/>
        <v>-1.1518478102381047</v>
      </c>
      <c r="V113" s="17">
        <f t="shared" si="44"/>
        <v>2.8151410953604739</v>
      </c>
      <c r="W113" s="17">
        <f t="shared" si="37"/>
        <v>14.359914451573474</v>
      </c>
      <c r="X113" s="17">
        <f t="shared" si="37"/>
        <v>0.40639393118395706</v>
      </c>
      <c r="Y113" s="17">
        <f t="shared" si="37"/>
        <v>-2.5116519937856019</v>
      </c>
    </row>
    <row r="114" spans="1:25" x14ac:dyDescent="0.2">
      <c r="A114" s="33" t="s">
        <v>180</v>
      </c>
      <c r="B114" s="34"/>
      <c r="C114" s="35" t="s">
        <v>166</v>
      </c>
      <c r="D114" s="20" t="str">
        <f t="shared" si="34"/>
        <v/>
      </c>
      <c r="E114" s="21">
        <f t="shared" ref="E114:V114" si="45">IFERROR((E89/D89-1)*100,"")</f>
        <v>15.960246270448497</v>
      </c>
      <c r="F114" s="21">
        <f t="shared" si="45"/>
        <v>-11.129142739086129</v>
      </c>
      <c r="G114" s="21">
        <f t="shared" si="45"/>
        <v>7.7267995016276236</v>
      </c>
      <c r="H114" s="21">
        <f t="shared" si="45"/>
        <v>2.8752405612636256</v>
      </c>
      <c r="I114" s="21">
        <f t="shared" si="45"/>
        <v>8.7253584009246978</v>
      </c>
      <c r="J114" s="21">
        <f t="shared" si="45"/>
        <v>-2.3818623030362862</v>
      </c>
      <c r="K114" s="21">
        <f t="shared" si="45"/>
        <v>2.8311693036942032E-2</v>
      </c>
      <c r="L114" s="21">
        <f t="shared" si="45"/>
        <v>0.33358143752706404</v>
      </c>
      <c r="M114" s="21">
        <f t="shared" si="45"/>
        <v>-3.1678916094105891</v>
      </c>
      <c r="N114" s="21">
        <f t="shared" si="45"/>
        <v>12.002942319985133</v>
      </c>
      <c r="O114" s="21">
        <f t="shared" si="45"/>
        <v>-4.0467019928378978</v>
      </c>
      <c r="P114" s="21">
        <f t="shared" si="45"/>
        <v>-5.0956528414280999E-2</v>
      </c>
      <c r="Q114" s="21">
        <f t="shared" si="45"/>
        <v>1.9432800976890929</v>
      </c>
      <c r="R114" s="21">
        <f t="shared" si="45"/>
        <v>7.3185611041481025</v>
      </c>
      <c r="S114" s="21">
        <f t="shared" si="45"/>
        <v>3.1175910736148671</v>
      </c>
      <c r="T114" s="21">
        <f t="shared" si="45"/>
        <v>-0.48305133135537748</v>
      </c>
      <c r="U114" s="21">
        <f t="shared" si="45"/>
        <v>-1.6077350943946578</v>
      </c>
      <c r="V114" s="21">
        <f t="shared" si="45"/>
        <v>2.9562223495345652</v>
      </c>
      <c r="W114" s="21">
        <f t="shared" si="37"/>
        <v>14.92822966507179</v>
      </c>
      <c r="X114" s="21">
        <f t="shared" si="37"/>
        <v>0.36640360766628799</v>
      </c>
      <c r="Y114" s="21">
        <f t="shared" si="37"/>
        <v>-2.6655896607431284</v>
      </c>
    </row>
    <row r="115" spans="1:25" x14ac:dyDescent="0.2">
      <c r="A115" s="33" t="s">
        <v>181</v>
      </c>
      <c r="B115" s="34"/>
      <c r="C115" s="35" t="s">
        <v>167</v>
      </c>
      <c r="D115" s="20" t="str">
        <f t="shared" si="34"/>
        <v/>
      </c>
      <c r="E115" s="21">
        <f t="shared" ref="E115:V115" si="46">IFERROR((E90/D90-1)*100,"")</f>
        <v>8.1552113800444239</v>
      </c>
      <c r="F115" s="21">
        <f t="shared" si="46"/>
        <v>0.95506317577256361</v>
      </c>
      <c r="G115" s="21">
        <f t="shared" si="46"/>
        <v>-15.504859914942415</v>
      </c>
      <c r="H115" s="21">
        <f t="shared" si="46"/>
        <v>-0.49935535021393695</v>
      </c>
      <c r="I115" s="21">
        <f t="shared" si="46"/>
        <v>4.9991223682432473</v>
      </c>
      <c r="J115" s="21">
        <f t="shared" si="46"/>
        <v>-2.7111190832939225</v>
      </c>
      <c r="K115" s="21">
        <f t="shared" si="46"/>
        <v>2.5069829573037605</v>
      </c>
      <c r="L115" s="21">
        <f t="shared" si="46"/>
        <v>1.7476049094854451</v>
      </c>
      <c r="M115" s="21">
        <f t="shared" si="46"/>
        <v>3.3042403747517213</v>
      </c>
      <c r="N115" s="21">
        <f t="shared" si="46"/>
        <v>2.599773251786841</v>
      </c>
      <c r="O115" s="21">
        <f t="shared" si="46"/>
        <v>4.8152887900972718</v>
      </c>
      <c r="P115" s="21">
        <f t="shared" si="46"/>
        <v>-5.2342534792166777</v>
      </c>
      <c r="Q115" s="21">
        <f t="shared" si="46"/>
        <v>1.2598146947610411</v>
      </c>
      <c r="R115" s="21">
        <f t="shared" si="46"/>
        <v>2.4311122819148157</v>
      </c>
      <c r="S115" s="21">
        <f t="shared" si="46"/>
        <v>0.99300835981572799</v>
      </c>
      <c r="T115" s="21">
        <f t="shared" si="46"/>
        <v>5.460239721054827</v>
      </c>
      <c r="U115" s="21">
        <f t="shared" si="46"/>
        <v>2.9013361778114755</v>
      </c>
      <c r="V115" s="21">
        <f t="shared" si="46"/>
        <v>1.632747709415816</v>
      </c>
      <c r="W115" s="21">
        <f t="shared" si="37"/>
        <v>1.449275362318847</v>
      </c>
      <c r="X115" s="21">
        <f t="shared" si="37"/>
        <v>1.3986013986013957</v>
      </c>
      <c r="Y115" s="21">
        <f t="shared" si="37"/>
        <v>1.3513513513513375</v>
      </c>
    </row>
    <row r="116" spans="1:25" x14ac:dyDescent="0.2">
      <c r="A116" s="10" t="s">
        <v>130</v>
      </c>
      <c r="B116" s="11"/>
      <c r="C116" s="14" t="s">
        <v>168</v>
      </c>
      <c r="D116" s="3" t="str">
        <f t="shared" si="34"/>
        <v/>
      </c>
      <c r="E116" s="17" t="str">
        <f t="shared" ref="E116:V116" si="47">IFERROR((E91/D91-1)*100,"")</f>
        <v/>
      </c>
      <c r="F116" s="17" t="str">
        <f t="shared" si="47"/>
        <v/>
      </c>
      <c r="G116" s="17" t="str">
        <f t="shared" si="47"/>
        <v/>
      </c>
      <c r="H116" s="17" t="str">
        <f t="shared" si="47"/>
        <v/>
      </c>
      <c r="I116" s="17" t="str">
        <f t="shared" si="47"/>
        <v/>
      </c>
      <c r="J116" s="17" t="str">
        <f t="shared" si="47"/>
        <v/>
      </c>
      <c r="K116" s="17" t="str">
        <f t="shared" si="47"/>
        <v/>
      </c>
      <c r="L116" s="17" t="str">
        <f t="shared" si="47"/>
        <v/>
      </c>
      <c r="M116" s="17" t="str">
        <f t="shared" si="47"/>
        <v/>
      </c>
      <c r="N116" s="17" t="str">
        <f t="shared" si="47"/>
        <v/>
      </c>
      <c r="O116" s="17" t="str">
        <f t="shared" si="47"/>
        <v/>
      </c>
      <c r="P116" s="17" t="str">
        <f t="shared" si="47"/>
        <v/>
      </c>
      <c r="Q116" s="17" t="str">
        <f t="shared" si="47"/>
        <v/>
      </c>
      <c r="R116" s="17" t="str">
        <f t="shared" si="47"/>
        <v/>
      </c>
      <c r="S116" s="17" t="str">
        <f t="shared" si="47"/>
        <v/>
      </c>
      <c r="T116" s="17" t="str">
        <f t="shared" si="47"/>
        <v/>
      </c>
      <c r="U116" s="17" t="str">
        <f t="shared" si="47"/>
        <v/>
      </c>
      <c r="V116" s="17" t="str">
        <f t="shared" si="47"/>
        <v/>
      </c>
      <c r="W116" s="17" t="str">
        <f t="shared" si="37"/>
        <v/>
      </c>
      <c r="X116" s="17" t="str">
        <f t="shared" si="37"/>
        <v/>
      </c>
      <c r="Y116" s="17" t="str">
        <f t="shared" si="37"/>
        <v/>
      </c>
    </row>
    <row r="117" spans="1:25" x14ac:dyDescent="0.2">
      <c r="A117" s="10" t="s">
        <v>131</v>
      </c>
      <c r="B117" s="11"/>
      <c r="C117" s="14" t="s">
        <v>169</v>
      </c>
      <c r="D117" s="3" t="str">
        <f t="shared" si="34"/>
        <v/>
      </c>
      <c r="E117" s="17">
        <f t="shared" ref="E117:V117" si="48">IFERROR((E92/D92-1)*100,"")</f>
        <v>10.900028649944037</v>
      </c>
      <c r="F117" s="17">
        <f t="shared" si="48"/>
        <v>-1.7593729930230895</v>
      </c>
      <c r="G117" s="17">
        <f t="shared" si="48"/>
        <v>-15.671340834127401</v>
      </c>
      <c r="H117" s="17">
        <f t="shared" si="48"/>
        <v>6.6963906709528009</v>
      </c>
      <c r="I117" s="17">
        <f t="shared" si="48"/>
        <v>5.3873581287015027</v>
      </c>
      <c r="J117" s="17">
        <f t="shared" si="48"/>
        <v>-3.0459767500996437</v>
      </c>
      <c r="K117" s="17">
        <f t="shared" si="48"/>
        <v>0.5570194273615714</v>
      </c>
      <c r="L117" s="17">
        <f t="shared" si="48"/>
        <v>2.7492050197685858</v>
      </c>
      <c r="M117" s="17">
        <f t="shared" si="48"/>
        <v>-1.9268249900444068</v>
      </c>
      <c r="N117" s="17">
        <f t="shared" si="48"/>
        <v>0.90873031757834344</v>
      </c>
      <c r="O117" s="17">
        <f t="shared" si="48"/>
        <v>5.7860409831301585</v>
      </c>
      <c r="P117" s="17">
        <f t="shared" si="48"/>
        <v>-1.8803352467670398</v>
      </c>
      <c r="Q117" s="17">
        <f t="shared" si="48"/>
        <v>3.2217557174918587</v>
      </c>
      <c r="R117" s="17">
        <f t="shared" si="48"/>
        <v>4.7219459911599149</v>
      </c>
      <c r="S117" s="17">
        <f t="shared" si="48"/>
        <v>1.0335710987351421</v>
      </c>
      <c r="T117" s="17">
        <f t="shared" si="48"/>
        <v>7.1114972103475838</v>
      </c>
      <c r="U117" s="17">
        <f t="shared" si="48"/>
        <v>2.1404466925001531</v>
      </c>
      <c r="V117" s="17">
        <f t="shared" si="48"/>
        <v>5.2308733356176695</v>
      </c>
      <c r="W117" s="17">
        <f t="shared" si="37"/>
        <v>1.1607242030434284</v>
      </c>
      <c r="X117" s="17">
        <f t="shared" si="37"/>
        <v>0.78710953597624922</v>
      </c>
      <c r="Y117" s="17">
        <f t="shared" si="37"/>
        <v>1.3994649104754231</v>
      </c>
    </row>
    <row r="118" spans="1:25" x14ac:dyDescent="0.2">
      <c r="A118" s="33" t="s">
        <v>182</v>
      </c>
      <c r="B118" s="34"/>
      <c r="C118" s="35" t="s">
        <v>170</v>
      </c>
      <c r="D118" s="20" t="str">
        <f t="shared" si="34"/>
        <v/>
      </c>
      <c r="E118" s="21">
        <f t="shared" ref="E118:V118" si="49">IFERROR((E93/D93-1)*100,"")</f>
        <v>11.007237082675637</v>
      </c>
      <c r="F118" s="21">
        <f t="shared" si="49"/>
        <v>-1.7645669353100413</v>
      </c>
      <c r="G118" s="21">
        <f t="shared" si="49"/>
        <v>-15.772029298557587</v>
      </c>
      <c r="H118" s="21">
        <f t="shared" si="49"/>
        <v>6.7459644589785928</v>
      </c>
      <c r="I118" s="21">
        <f t="shared" si="49"/>
        <v>5.3825028295249489</v>
      </c>
      <c r="J118" s="21">
        <f t="shared" si="49"/>
        <v>-3.0673008826465731</v>
      </c>
      <c r="K118" s="21">
        <f t="shared" si="49"/>
        <v>0.62461968311067206</v>
      </c>
      <c r="L118" s="21">
        <f t="shared" si="49"/>
        <v>2.7701252910813379</v>
      </c>
      <c r="M118" s="21">
        <f t="shared" si="49"/>
        <v>-1.9303021303785584</v>
      </c>
      <c r="N118" s="21">
        <f t="shared" si="49"/>
        <v>0.88284660470696608</v>
      </c>
      <c r="O118" s="21">
        <f t="shared" si="49"/>
        <v>5.6606131624785228</v>
      </c>
      <c r="P118" s="21">
        <f t="shared" si="49"/>
        <v>-1.7831604759993014</v>
      </c>
      <c r="Q118" s="21">
        <f t="shared" si="49"/>
        <v>3.1658841105495217</v>
      </c>
      <c r="R118" s="21">
        <f t="shared" si="49"/>
        <v>4.4938574187006752</v>
      </c>
      <c r="S118" s="21">
        <f t="shared" si="49"/>
        <v>1.1430439055072128</v>
      </c>
      <c r="T118" s="21">
        <f t="shared" si="49"/>
        <v>7.8838221843356981</v>
      </c>
      <c r="U118" s="21">
        <f t="shared" si="49"/>
        <v>2.1595093860652614</v>
      </c>
      <c r="V118" s="21">
        <f t="shared" si="49"/>
        <v>5.0076879783356398</v>
      </c>
      <c r="W118" s="21">
        <f t="shared" si="37"/>
        <v>1.0946673189824008</v>
      </c>
      <c r="X118" s="21">
        <f t="shared" si="37"/>
        <v>0.75463172164480508</v>
      </c>
      <c r="Y118" s="21">
        <f t="shared" si="37"/>
        <v>1.4021439232891897</v>
      </c>
    </row>
    <row r="119" spans="1:25" x14ac:dyDescent="0.2">
      <c r="A119" s="33" t="s">
        <v>183</v>
      </c>
      <c r="B119" s="34"/>
      <c r="C119" s="35" t="s">
        <v>171</v>
      </c>
      <c r="D119" s="20" t="str">
        <f t="shared" si="34"/>
        <v/>
      </c>
      <c r="E119" s="21" t="str">
        <f t="shared" ref="E119:V119" si="50">IFERROR((E94/D94-1)*100,"")</f>
        <v/>
      </c>
      <c r="F119" s="21" t="str">
        <f t="shared" si="50"/>
        <v/>
      </c>
      <c r="G119" s="21" t="str">
        <f t="shared" si="50"/>
        <v/>
      </c>
      <c r="H119" s="21" t="str">
        <f t="shared" si="50"/>
        <v/>
      </c>
      <c r="I119" s="21" t="str">
        <f t="shared" si="50"/>
        <v/>
      </c>
      <c r="J119" s="21" t="str">
        <f t="shared" si="50"/>
        <v/>
      </c>
      <c r="K119" s="21" t="str">
        <f t="shared" si="50"/>
        <v/>
      </c>
      <c r="L119" s="21" t="str">
        <f t="shared" si="50"/>
        <v/>
      </c>
      <c r="M119" s="21" t="str">
        <f t="shared" si="50"/>
        <v/>
      </c>
      <c r="N119" s="21" t="str">
        <f t="shared" si="50"/>
        <v/>
      </c>
      <c r="O119" s="21" t="str">
        <f t="shared" si="50"/>
        <v/>
      </c>
      <c r="P119" s="21" t="str">
        <f t="shared" si="50"/>
        <v/>
      </c>
      <c r="Q119" s="21" t="str">
        <f t="shared" si="50"/>
        <v/>
      </c>
      <c r="R119" s="21" t="str">
        <f t="shared" si="50"/>
        <v/>
      </c>
      <c r="S119" s="21" t="str">
        <f t="shared" si="50"/>
        <v/>
      </c>
      <c r="T119" s="21" t="str">
        <f t="shared" si="50"/>
        <v/>
      </c>
      <c r="U119" s="21" t="str">
        <f t="shared" si="50"/>
        <v/>
      </c>
      <c r="V119" s="21" t="str">
        <f t="shared" si="50"/>
        <v/>
      </c>
      <c r="W119" s="21" t="str">
        <f t="shared" si="37"/>
        <v/>
      </c>
      <c r="X119" s="21" t="str">
        <f t="shared" si="37"/>
        <v/>
      </c>
      <c r="Y119" s="21" t="str">
        <f t="shared" si="37"/>
        <v/>
      </c>
    </row>
    <row r="120" spans="1:25" x14ac:dyDescent="0.2">
      <c r="A120" s="33" t="s">
        <v>184</v>
      </c>
      <c r="B120" s="34"/>
      <c r="C120" s="35" t="s">
        <v>172</v>
      </c>
      <c r="D120" s="20" t="str">
        <f t="shared" si="34"/>
        <v/>
      </c>
      <c r="E120" s="21" t="str">
        <f t="shared" ref="E120:V120" si="51">IFERROR((E95/D95-1)*100,"")</f>
        <v/>
      </c>
      <c r="F120" s="21" t="str">
        <f t="shared" si="51"/>
        <v/>
      </c>
      <c r="G120" s="21" t="str">
        <f t="shared" si="51"/>
        <v/>
      </c>
      <c r="H120" s="21" t="str">
        <f t="shared" si="51"/>
        <v/>
      </c>
      <c r="I120" s="21" t="str">
        <f t="shared" si="51"/>
        <v/>
      </c>
      <c r="J120" s="21" t="str">
        <f t="shared" si="51"/>
        <v/>
      </c>
      <c r="K120" s="21" t="str">
        <f t="shared" si="51"/>
        <v/>
      </c>
      <c r="L120" s="21" t="str">
        <f t="shared" si="51"/>
        <v/>
      </c>
      <c r="M120" s="21" t="str">
        <f t="shared" si="51"/>
        <v/>
      </c>
      <c r="N120" s="21" t="str">
        <f t="shared" si="51"/>
        <v/>
      </c>
      <c r="O120" s="21" t="str">
        <f t="shared" si="51"/>
        <v/>
      </c>
      <c r="P120" s="21" t="str">
        <f t="shared" si="51"/>
        <v/>
      </c>
      <c r="Q120" s="21" t="str">
        <f t="shared" si="51"/>
        <v/>
      </c>
      <c r="R120" s="21" t="str">
        <f t="shared" si="51"/>
        <v/>
      </c>
      <c r="S120" s="21" t="str">
        <f t="shared" si="51"/>
        <v/>
      </c>
      <c r="T120" s="21" t="str">
        <f t="shared" si="51"/>
        <v/>
      </c>
      <c r="U120" s="21" t="str">
        <f t="shared" si="51"/>
        <v/>
      </c>
      <c r="V120" s="21" t="str">
        <f t="shared" si="51"/>
        <v/>
      </c>
      <c r="W120" s="21" t="str">
        <f t="shared" si="37"/>
        <v/>
      </c>
      <c r="X120" s="21" t="str">
        <f t="shared" si="37"/>
        <v/>
      </c>
      <c r="Y120" s="21" t="str">
        <f t="shared" si="37"/>
        <v/>
      </c>
    </row>
    <row r="121" spans="1:25" x14ac:dyDescent="0.2">
      <c r="A121" s="33" t="s">
        <v>185</v>
      </c>
      <c r="B121" s="34"/>
      <c r="C121" s="35" t="s">
        <v>173</v>
      </c>
      <c r="D121" s="20" t="str">
        <f t="shared" si="34"/>
        <v/>
      </c>
      <c r="E121" s="21">
        <f t="shared" ref="E121:V121" si="52">IFERROR((E96/D96-1)*100,"")</f>
        <v>9.3846520223654259</v>
      </c>
      <c r="F121" s="21">
        <f t="shared" si="52"/>
        <v>-1.7906680790600316</v>
      </c>
      <c r="G121" s="21">
        <f t="shared" si="52"/>
        <v>-14.566515798749414</v>
      </c>
      <c r="H121" s="21">
        <f t="shared" si="52"/>
        <v>6.1581658732403399</v>
      </c>
      <c r="I121" s="21">
        <f t="shared" si="52"/>
        <v>5.5295509645652219</v>
      </c>
      <c r="J121" s="21">
        <f t="shared" si="52"/>
        <v>-2.7828395056369026</v>
      </c>
      <c r="K121" s="21">
        <f t="shared" si="52"/>
        <v>-0.24411891833125976</v>
      </c>
      <c r="L121" s="21">
        <f t="shared" si="52"/>
        <v>2.4804723579177734</v>
      </c>
      <c r="M121" s="21">
        <f t="shared" si="52"/>
        <v>-1.8277506974358038</v>
      </c>
      <c r="N121" s="21">
        <f t="shared" si="52"/>
        <v>1.1612454261596072</v>
      </c>
      <c r="O121" s="21">
        <f t="shared" si="52"/>
        <v>6.9257670273910055</v>
      </c>
      <c r="P121" s="21">
        <f t="shared" si="52"/>
        <v>-2.8254745530045255</v>
      </c>
      <c r="Q121" s="21">
        <f t="shared" si="52"/>
        <v>3.7994934375340517</v>
      </c>
      <c r="R121" s="21">
        <f t="shared" si="52"/>
        <v>6.7774125988085965</v>
      </c>
      <c r="S121" s="21">
        <f t="shared" si="52"/>
        <v>0.19265040707647785</v>
      </c>
      <c r="T121" s="21">
        <f t="shared" si="52"/>
        <v>-0.21256354634530128</v>
      </c>
      <c r="U121" s="21">
        <f t="shared" si="52"/>
        <v>1.9479266336614787</v>
      </c>
      <c r="V121" s="21">
        <f t="shared" si="52"/>
        <v>7.4812940627527746</v>
      </c>
      <c r="W121" s="21">
        <f t="shared" si="37"/>
        <v>1.8137847642079929</v>
      </c>
      <c r="X121" s="21">
        <f t="shared" si="37"/>
        <v>1.1235955056179803</v>
      </c>
      <c r="Y121" s="21">
        <f t="shared" si="37"/>
        <v>1.3723696248856276</v>
      </c>
    </row>
    <row r="122" spans="1:25" x14ac:dyDescent="0.2">
      <c r="A122" s="33" t="s">
        <v>186</v>
      </c>
      <c r="B122" s="34"/>
      <c r="C122" s="35" t="s">
        <v>174</v>
      </c>
      <c r="D122" s="20" t="str">
        <f t="shared" si="34"/>
        <v/>
      </c>
      <c r="E122" s="21" t="str">
        <f t="shared" ref="E122:V122" si="53">IFERROR((E97/D97-1)*100,"")</f>
        <v/>
      </c>
      <c r="F122" s="21" t="str">
        <f t="shared" si="53"/>
        <v/>
      </c>
      <c r="G122" s="21" t="str">
        <f t="shared" si="53"/>
        <v/>
      </c>
      <c r="H122" s="21" t="str">
        <f t="shared" si="53"/>
        <v/>
      </c>
      <c r="I122" s="21" t="str">
        <f t="shared" si="53"/>
        <v/>
      </c>
      <c r="J122" s="21" t="str">
        <f t="shared" si="53"/>
        <v/>
      </c>
      <c r="K122" s="21" t="str">
        <f t="shared" si="53"/>
        <v/>
      </c>
      <c r="L122" s="21" t="str">
        <f t="shared" si="53"/>
        <v/>
      </c>
      <c r="M122" s="21" t="str">
        <f t="shared" si="53"/>
        <v/>
      </c>
      <c r="N122" s="21" t="str">
        <f t="shared" si="53"/>
        <v/>
      </c>
      <c r="O122" s="21" t="str">
        <f t="shared" si="53"/>
        <v/>
      </c>
      <c r="P122" s="21" t="str">
        <f t="shared" si="53"/>
        <v/>
      </c>
      <c r="Q122" s="21" t="str">
        <f t="shared" si="53"/>
        <v/>
      </c>
      <c r="R122" s="21" t="str">
        <f t="shared" si="53"/>
        <v/>
      </c>
      <c r="S122" s="21" t="str">
        <f t="shared" si="53"/>
        <v/>
      </c>
      <c r="T122" s="21" t="str">
        <f t="shared" si="53"/>
        <v/>
      </c>
      <c r="U122" s="21" t="str">
        <f t="shared" si="53"/>
        <v/>
      </c>
      <c r="V122" s="21" t="str">
        <f t="shared" si="53"/>
        <v/>
      </c>
      <c r="W122" s="21" t="str">
        <f t="shared" si="37"/>
        <v/>
      </c>
      <c r="X122" s="21" t="str">
        <f t="shared" si="37"/>
        <v/>
      </c>
      <c r="Y122" s="21" t="str">
        <f t="shared" si="37"/>
        <v/>
      </c>
    </row>
    <row r="123" spans="1:25" x14ac:dyDescent="0.2">
      <c r="A123" s="10"/>
      <c r="B123" s="11"/>
      <c r="C123" s="14"/>
      <c r="D123" s="17" t="str">
        <f t="shared" ref="D123:V123" si="54">IFERROR((D98/C98-1)*100,"")</f>
        <v/>
      </c>
      <c r="E123" s="17" t="str">
        <f t="shared" si="54"/>
        <v/>
      </c>
      <c r="F123" s="17" t="str">
        <f t="shared" si="54"/>
        <v/>
      </c>
      <c r="G123" s="17" t="str">
        <f t="shared" si="54"/>
        <v/>
      </c>
      <c r="H123" s="17" t="str">
        <f t="shared" si="54"/>
        <v/>
      </c>
      <c r="I123" s="17" t="str">
        <f t="shared" si="54"/>
        <v/>
      </c>
      <c r="J123" s="17" t="str">
        <f t="shared" si="54"/>
        <v/>
      </c>
      <c r="K123" s="17" t="str">
        <f t="shared" si="54"/>
        <v/>
      </c>
      <c r="L123" s="17" t="str">
        <f t="shared" si="54"/>
        <v/>
      </c>
      <c r="M123" s="17" t="str">
        <f t="shared" si="54"/>
        <v/>
      </c>
      <c r="N123" s="17" t="str">
        <f t="shared" si="54"/>
        <v/>
      </c>
      <c r="O123" s="17" t="str">
        <f t="shared" si="54"/>
        <v/>
      </c>
      <c r="P123" s="17" t="str">
        <f t="shared" si="54"/>
        <v/>
      </c>
      <c r="Q123" s="17" t="str">
        <f t="shared" si="54"/>
        <v/>
      </c>
      <c r="R123" s="17" t="str">
        <f t="shared" si="54"/>
        <v/>
      </c>
      <c r="S123" s="17" t="str">
        <f t="shared" si="54"/>
        <v/>
      </c>
      <c r="T123" s="17" t="str">
        <f t="shared" si="54"/>
        <v/>
      </c>
      <c r="U123" s="17" t="str">
        <f t="shared" si="54"/>
        <v/>
      </c>
      <c r="V123" s="17" t="str">
        <f t="shared" si="54"/>
        <v/>
      </c>
      <c r="W123" s="17" t="str">
        <f t="shared" si="37"/>
        <v/>
      </c>
      <c r="X123" s="17" t="str">
        <f t="shared" si="37"/>
        <v/>
      </c>
      <c r="Y123" s="17" t="str">
        <f t="shared" si="37"/>
        <v/>
      </c>
    </row>
    <row r="124" spans="1:25" x14ac:dyDescent="0.2">
      <c r="A124" s="12" t="s">
        <v>150</v>
      </c>
      <c r="B124" s="12"/>
      <c r="C124" s="9" t="s">
        <v>112</v>
      </c>
      <c r="D124" s="19" t="str">
        <f t="shared" ref="D124:V124" si="55">IFERROR((D99/C99-1)*100,"")</f>
        <v/>
      </c>
      <c r="E124" s="19">
        <f t="shared" si="55"/>
        <v>39.328208719685634</v>
      </c>
      <c r="F124" s="19">
        <f t="shared" si="55"/>
        <v>-30.301679611569952</v>
      </c>
      <c r="G124" s="19">
        <f t="shared" si="55"/>
        <v>-57.581823717686916</v>
      </c>
      <c r="H124" s="19">
        <f t="shared" si="55"/>
        <v>6.7848733398591321</v>
      </c>
      <c r="I124" s="19">
        <f t="shared" si="55"/>
        <v>6.9613931087584513</v>
      </c>
      <c r="J124" s="19">
        <f t="shared" si="55"/>
        <v>0.49613521487321677</v>
      </c>
      <c r="K124" s="19">
        <f t="shared" si="55"/>
        <v>1.0460517174827544</v>
      </c>
      <c r="L124" s="19">
        <f t="shared" si="55"/>
        <v>0.14139119741638506</v>
      </c>
      <c r="M124" s="19">
        <f t="shared" si="55"/>
        <v>-5.3937416058354888</v>
      </c>
      <c r="N124" s="19">
        <f t="shared" si="55"/>
        <v>5.4797522799273857</v>
      </c>
      <c r="O124" s="19">
        <f t="shared" si="55"/>
        <v>-4.6210371385708822</v>
      </c>
      <c r="P124" s="19">
        <f t="shared" si="55"/>
        <v>0.58830883470872841</v>
      </c>
      <c r="Q124" s="19">
        <f t="shared" si="55"/>
        <v>2.6960146651997086</v>
      </c>
      <c r="R124" s="19">
        <f t="shared" si="55"/>
        <v>3.4842185689386573</v>
      </c>
      <c r="S124" s="19">
        <f t="shared" si="55"/>
        <v>-1.3175867353809601E-2</v>
      </c>
      <c r="T124" s="19">
        <f t="shared" si="55"/>
        <v>3.1648020976380309</v>
      </c>
      <c r="U124" s="19">
        <f t="shared" si="55"/>
        <v>2.5392135227861656</v>
      </c>
      <c r="V124" s="19">
        <f t="shared" si="55"/>
        <v>4.0219480981984024</v>
      </c>
      <c r="W124" s="19">
        <f t="shared" si="37"/>
        <v>9.5354139474945079</v>
      </c>
      <c r="X124" s="19">
        <f t="shared" si="37"/>
        <v>3.5605104568062096</v>
      </c>
      <c r="Y124" s="19">
        <f t="shared" si="37"/>
        <v>2.2511722909648091</v>
      </c>
    </row>
    <row r="127" spans="1:25" ht="26.25" customHeight="1" x14ac:dyDescent="0.2">
      <c r="A127" s="132" t="s">
        <v>193</v>
      </c>
      <c r="B127" s="132"/>
      <c r="C127" s="132"/>
    </row>
    <row r="129" spans="1:25" x14ac:dyDescent="0.2">
      <c r="A129" s="5" t="s">
        <v>0</v>
      </c>
      <c r="B129" s="6" t="s">
        <v>1</v>
      </c>
      <c r="C129" s="13" t="s">
        <v>2</v>
      </c>
      <c r="D129" s="1">
        <v>1997</v>
      </c>
      <c r="E129" s="1">
        <f>+D129+1</f>
        <v>1998</v>
      </c>
      <c r="F129" s="1">
        <f>+E129+1</f>
        <v>1999</v>
      </c>
      <c r="G129" s="1">
        <f t="shared" ref="G129:Y129" si="56">+F129+1</f>
        <v>2000</v>
      </c>
      <c r="H129" s="1">
        <f t="shared" si="56"/>
        <v>2001</v>
      </c>
      <c r="I129" s="1">
        <f t="shared" si="56"/>
        <v>2002</v>
      </c>
      <c r="J129" s="1">
        <f t="shared" si="56"/>
        <v>2003</v>
      </c>
      <c r="K129" s="1">
        <f t="shared" si="56"/>
        <v>2004</v>
      </c>
      <c r="L129" s="1">
        <f t="shared" si="56"/>
        <v>2005</v>
      </c>
      <c r="M129" s="1">
        <f t="shared" si="56"/>
        <v>2006</v>
      </c>
      <c r="N129" s="1">
        <f t="shared" si="56"/>
        <v>2007</v>
      </c>
      <c r="O129" s="1">
        <f t="shared" si="56"/>
        <v>2008</v>
      </c>
      <c r="P129" s="1">
        <f t="shared" si="56"/>
        <v>2009</v>
      </c>
      <c r="Q129" s="1">
        <f t="shared" si="56"/>
        <v>2010</v>
      </c>
      <c r="R129" s="1">
        <f t="shared" si="56"/>
        <v>2011</v>
      </c>
      <c r="S129" s="1">
        <f t="shared" si="56"/>
        <v>2012</v>
      </c>
      <c r="T129" s="1">
        <f t="shared" si="56"/>
        <v>2013</v>
      </c>
      <c r="U129" s="1">
        <f t="shared" si="56"/>
        <v>2014</v>
      </c>
      <c r="V129" s="1">
        <f t="shared" si="56"/>
        <v>2015</v>
      </c>
      <c r="W129" s="1">
        <f t="shared" si="56"/>
        <v>2016</v>
      </c>
      <c r="X129" s="1">
        <f t="shared" si="56"/>
        <v>2017</v>
      </c>
      <c r="Y129" s="1">
        <f t="shared" si="56"/>
        <v>2018</v>
      </c>
    </row>
    <row r="130" spans="1:25" x14ac:dyDescent="0.2">
      <c r="A130" s="10" t="s">
        <v>126</v>
      </c>
      <c r="B130" s="11"/>
      <c r="C130" s="14" t="s">
        <v>157</v>
      </c>
      <c r="D130" s="3">
        <f t="shared" ref="D130:T144" si="57">IFERROR(D30/D$49*100,"")</f>
        <v>36.843240157194742</v>
      </c>
      <c r="E130" s="3">
        <f t="shared" si="57"/>
        <v>14.684748610820689</v>
      </c>
      <c r="F130" s="3">
        <f t="shared" si="57"/>
        <v>9.5633063221825818</v>
      </c>
      <c r="G130" s="3">
        <f t="shared" si="57"/>
        <v>8.5441626099221768</v>
      </c>
      <c r="H130" s="3">
        <f t="shared" si="57"/>
        <v>27.859197741421493</v>
      </c>
      <c r="I130" s="3">
        <f t="shared" si="57"/>
        <v>53.24219517941097</v>
      </c>
      <c r="J130" s="3">
        <f t="shared" si="57"/>
        <v>52.462652585335732</v>
      </c>
      <c r="K130" s="3">
        <f t="shared" si="57"/>
        <v>43.700199920653404</v>
      </c>
      <c r="L130" s="3">
        <f t="shared" si="57"/>
        <v>31.47776740821983</v>
      </c>
      <c r="M130" s="3">
        <f t="shared" si="57"/>
        <v>25.841581913451655</v>
      </c>
      <c r="N130" s="3">
        <f t="shared" si="57"/>
        <v>38.65092924282596</v>
      </c>
      <c r="O130" s="3">
        <f t="shared" si="57"/>
        <v>29.226996082438212</v>
      </c>
      <c r="P130" s="3">
        <f t="shared" si="57"/>
        <v>30.036248508597414</v>
      </c>
      <c r="Q130" s="3">
        <f t="shared" si="57"/>
        <v>37.526613739033529</v>
      </c>
      <c r="R130" s="3">
        <f t="shared" si="57"/>
        <v>21.168203624626877</v>
      </c>
      <c r="S130" s="3">
        <f t="shared" si="57"/>
        <v>19.114764637409088</v>
      </c>
      <c r="T130" s="3">
        <f t="shared" si="57"/>
        <v>34.62295893803708</v>
      </c>
      <c r="U130" s="3">
        <f>IFERROR(U30/U$49*100,"")</f>
        <v>34.972104431104043</v>
      </c>
      <c r="V130" s="17">
        <f>IFERROR('[7]EreCstN-1'!E3969/'[7]EreCstN-1'!E$3988*100,"")</f>
        <v>27.195852555445789</v>
      </c>
      <c r="W130" s="17">
        <f>IFERROR('[7]EreCstN-1'!F3969/'[7]EreCstN-1'!F$3988*100,"")</f>
        <v>26.082574718720569</v>
      </c>
      <c r="X130" s="17">
        <f>IFERROR('[7]EreCstN-1'!G3969/'[7]EreCstN-1'!G$3988*100,"")</f>
        <v>31.524284489914361</v>
      </c>
      <c r="Y130" s="17">
        <f>IFERROR('[7]EreCstN-1'!H3969/'[7]EreCstN-1'!H$3988*100,"")</f>
        <v>33.69597030818953</v>
      </c>
    </row>
    <row r="131" spans="1:25" x14ac:dyDescent="0.2">
      <c r="A131" s="33" t="s">
        <v>175</v>
      </c>
      <c r="B131" s="34"/>
      <c r="C131" s="35" t="s">
        <v>158</v>
      </c>
      <c r="D131" s="20">
        <f t="shared" si="57"/>
        <v>25.76796088670104</v>
      </c>
      <c r="E131" s="20">
        <f t="shared" si="57"/>
        <v>10.245011167816639</v>
      </c>
      <c r="F131" s="20">
        <f t="shared" si="57"/>
        <v>6.6622688810483988</v>
      </c>
      <c r="G131" s="20">
        <f t="shared" si="57"/>
        <v>5.9615623943426277</v>
      </c>
      <c r="H131" s="20">
        <f t="shared" si="57"/>
        <v>19.475526884436022</v>
      </c>
      <c r="I131" s="20">
        <f t="shared" si="57"/>
        <v>37.241116898965672</v>
      </c>
      <c r="J131" s="20">
        <f t="shared" si="57"/>
        <v>36.698940207301781</v>
      </c>
      <c r="K131" s="20">
        <f t="shared" si="57"/>
        <v>30.560095965694106</v>
      </c>
      <c r="L131" s="20">
        <f t="shared" si="57"/>
        <v>22.007014715187804</v>
      </c>
      <c r="M131" s="20">
        <f t="shared" si="57"/>
        <v>18.06336713657846</v>
      </c>
      <c r="N131" s="20">
        <f t="shared" si="57"/>
        <v>27.031293177490305</v>
      </c>
      <c r="O131" s="20">
        <f t="shared" si="57"/>
        <v>20.433361245112277</v>
      </c>
      <c r="P131" s="20">
        <f t="shared" si="57"/>
        <v>21.000995393714046</v>
      </c>
      <c r="Q131" s="20">
        <f t="shared" si="57"/>
        <v>26.225127301284434</v>
      </c>
      <c r="R131" s="20">
        <f t="shared" si="57"/>
        <v>14.786254105422989</v>
      </c>
      <c r="S131" s="20">
        <f t="shared" si="57"/>
        <v>13.353566958007477</v>
      </c>
      <c r="T131" s="20">
        <f t="shared" si="57"/>
        <v>24.198298579434265</v>
      </c>
      <c r="U131" s="20">
        <f t="shared" ref="U131:U149" si="58">IFERROR(U31/U$49*100,"")</f>
        <v>24.426035235447461</v>
      </c>
      <c r="V131" s="21">
        <f>IFERROR('[7]EreCstN-1'!E3970/'[7]EreCstN-1'!E$3988*100,"")</f>
        <v>19.013350493506024</v>
      </c>
      <c r="W131" s="21">
        <f>IFERROR('[7]EreCstN-1'!F3970/'[7]EreCstN-1'!F$3988*100,"")</f>
        <v>18.251358897682028</v>
      </c>
      <c r="X131" s="21">
        <f>IFERROR('[7]EreCstN-1'!G3970/'[7]EreCstN-1'!G$3988*100,"")</f>
        <v>21.472388497850602</v>
      </c>
      <c r="Y131" s="21">
        <f>IFERROR('[7]EreCstN-1'!H3970/'[7]EreCstN-1'!H$3988*100,"")</f>
        <v>23.156249416189759</v>
      </c>
    </row>
    <row r="132" spans="1:25" x14ac:dyDescent="0.2">
      <c r="A132" s="33" t="s">
        <v>176</v>
      </c>
      <c r="B132" s="34"/>
      <c r="C132" s="35" t="s">
        <v>159</v>
      </c>
      <c r="D132" s="20">
        <f t="shared" si="57"/>
        <v>11.075279270493695</v>
      </c>
      <c r="E132" s="20">
        <f t="shared" si="57"/>
        <v>4.4397374430040504</v>
      </c>
      <c r="F132" s="20">
        <f t="shared" si="57"/>
        <v>2.9010374411341826</v>
      </c>
      <c r="G132" s="20">
        <f t="shared" si="57"/>
        <v>2.58260021557955</v>
      </c>
      <c r="H132" s="20">
        <f t="shared" si="57"/>
        <v>8.3836708569854661</v>
      </c>
      <c r="I132" s="20">
        <f t="shared" si="57"/>
        <v>16.001078280445295</v>
      </c>
      <c r="J132" s="20">
        <f t="shared" si="57"/>
        <v>15.763712378033951</v>
      </c>
      <c r="K132" s="20">
        <f t="shared" si="57"/>
        <v>13.140103954959296</v>
      </c>
      <c r="L132" s="20">
        <f t="shared" si="57"/>
        <v>9.4707526930320274</v>
      </c>
      <c r="M132" s="20">
        <f t="shared" si="57"/>
        <v>7.7782147768731988</v>
      </c>
      <c r="N132" s="20">
        <f t="shared" si="57"/>
        <v>11.619636065335651</v>
      </c>
      <c r="O132" s="20">
        <f t="shared" si="57"/>
        <v>8.7936348373259339</v>
      </c>
      <c r="P132" s="20">
        <f t="shared" si="57"/>
        <v>9.0352531148833659</v>
      </c>
      <c r="Q132" s="20">
        <f t="shared" si="57"/>
        <v>11.301486437749096</v>
      </c>
      <c r="R132" s="20">
        <f t="shared" si="57"/>
        <v>6.3819495192038902</v>
      </c>
      <c r="S132" s="20">
        <f t="shared" si="57"/>
        <v>5.7611976794016115</v>
      </c>
      <c r="T132" s="20">
        <f t="shared" si="57"/>
        <v>10.424660358602811</v>
      </c>
      <c r="U132" s="20">
        <f t="shared" si="58"/>
        <v>10.54606919565658</v>
      </c>
      <c r="V132" s="21">
        <f>IFERROR('[7]EreCstN-1'!E3971/'[7]EreCstN-1'!E$3988*100,"")</f>
        <v>8.1825020619397648</v>
      </c>
      <c r="W132" s="21">
        <f>IFERROR('[7]EreCstN-1'!F3971/'[7]EreCstN-1'!F$3988*100,"")</f>
        <v>7.831215821038545</v>
      </c>
      <c r="X132" s="21">
        <f>IFERROR('[7]EreCstN-1'!G3971/'[7]EreCstN-1'!G$3988*100,"")</f>
        <v>10.051895992063759</v>
      </c>
      <c r="Y132" s="21">
        <f>IFERROR('[7]EreCstN-1'!H3971/'[7]EreCstN-1'!H$3988*100,"")</f>
        <v>10.539720891999776</v>
      </c>
    </row>
    <row r="133" spans="1:25" x14ac:dyDescent="0.2">
      <c r="A133" s="10" t="s">
        <v>127</v>
      </c>
      <c r="B133" s="11"/>
      <c r="C133" s="14" t="s">
        <v>160</v>
      </c>
      <c r="D133" s="3">
        <f t="shared" si="57"/>
        <v>50.373713658912756</v>
      </c>
      <c r="E133" s="3">
        <f t="shared" si="57"/>
        <v>65.345705341539102</v>
      </c>
      <c r="F133" s="3">
        <f t="shared" si="57"/>
        <v>70.4194347200892</v>
      </c>
      <c r="G133" s="3">
        <f t="shared" si="57"/>
        <v>74.948890395402785</v>
      </c>
      <c r="H133" s="3">
        <f t="shared" si="57"/>
        <v>55.4258628837662</v>
      </c>
      <c r="I133" s="3">
        <f t="shared" si="57"/>
        <v>31.767320004818071</v>
      </c>
      <c r="J133" s="3">
        <f t="shared" si="57"/>
        <v>33.281744540325612</v>
      </c>
      <c r="K133" s="3">
        <f t="shared" si="57"/>
        <v>39.254302135867384</v>
      </c>
      <c r="L133" s="3">
        <f t="shared" si="57"/>
        <v>51.013477502865086</v>
      </c>
      <c r="M133" s="3">
        <f t="shared" si="57"/>
        <v>57.202995640418109</v>
      </c>
      <c r="N133" s="3">
        <f t="shared" si="57"/>
        <v>45.834485501657795</v>
      </c>
      <c r="O133" s="3">
        <f t="shared" si="57"/>
        <v>53.93094615166725</v>
      </c>
      <c r="P133" s="3">
        <f t="shared" si="57"/>
        <v>53.365649824836701</v>
      </c>
      <c r="Q133" s="3">
        <f t="shared" si="57"/>
        <v>46.348849458492865</v>
      </c>
      <c r="R133" s="3">
        <f t="shared" si="57"/>
        <v>61.12519244093496</v>
      </c>
      <c r="S133" s="3">
        <f t="shared" si="57"/>
        <v>64.393050226783032</v>
      </c>
      <c r="T133" s="3">
        <f t="shared" si="57"/>
        <v>48.720822225899191</v>
      </c>
      <c r="U133" s="3">
        <f t="shared" si="58"/>
        <v>48.674011945669598</v>
      </c>
      <c r="V133" s="17">
        <f>IFERROR('[7]EreCstN-1'!E3972/'[7]EreCstN-1'!E$3988*100,"")</f>
        <v>55.936120652932487</v>
      </c>
      <c r="W133" s="17">
        <f>IFERROR('[7]EreCstN-1'!F3972/'[7]EreCstN-1'!F$3988*100,"")</f>
        <v>56.339319642473605</v>
      </c>
      <c r="X133" s="17">
        <f>IFERROR('[7]EreCstN-1'!G3972/'[7]EreCstN-1'!G$3988*100,"")</f>
        <v>49.608924221053982</v>
      </c>
      <c r="Y133" s="17">
        <f>IFERROR('[7]EreCstN-1'!H3972/'[7]EreCstN-1'!H$3988*100,"")</f>
        <v>48.769795059252843</v>
      </c>
    </row>
    <row r="134" spans="1:25" x14ac:dyDescent="0.2">
      <c r="A134" s="33" t="s">
        <v>177</v>
      </c>
      <c r="B134" s="34"/>
      <c r="C134" s="35" t="s">
        <v>161</v>
      </c>
      <c r="D134" s="20">
        <f t="shared" si="57"/>
        <v>15.607636553434403</v>
      </c>
      <c r="E134" s="20">
        <f t="shared" si="57"/>
        <v>16.129142472177129</v>
      </c>
      <c r="F134" s="20">
        <f t="shared" si="57"/>
        <v>25.881364269210184</v>
      </c>
      <c r="G134" s="20">
        <f t="shared" si="57"/>
        <v>26.161821367637277</v>
      </c>
      <c r="H134" s="20">
        <f t="shared" si="57"/>
        <v>17.221006550324788</v>
      </c>
      <c r="I134" s="20">
        <f t="shared" si="57"/>
        <v>8.0439031445173192</v>
      </c>
      <c r="J134" s="20">
        <f t="shared" si="57"/>
        <v>6.512500669508217</v>
      </c>
      <c r="K134" s="20">
        <f t="shared" si="57"/>
        <v>6.867342122440542</v>
      </c>
      <c r="L134" s="20">
        <f t="shared" si="57"/>
        <v>11.48371877440319</v>
      </c>
      <c r="M134" s="20">
        <f t="shared" si="57"/>
        <v>16.21980412743839</v>
      </c>
      <c r="N134" s="20">
        <f t="shared" si="57"/>
        <v>8.9008527939466102</v>
      </c>
      <c r="O134" s="20">
        <f t="shared" si="57"/>
        <v>14.517401267695629</v>
      </c>
      <c r="P134" s="20">
        <f t="shared" si="57"/>
        <v>12.999822876258236</v>
      </c>
      <c r="Q134" s="20">
        <f t="shared" si="57"/>
        <v>10.775940171533501</v>
      </c>
      <c r="R134" s="20">
        <f t="shared" si="57"/>
        <v>15.229267630098736</v>
      </c>
      <c r="S134" s="20">
        <f t="shared" si="57"/>
        <v>17.21776979826253</v>
      </c>
      <c r="T134" s="20">
        <f t="shared" si="57"/>
        <v>10.957916435712212</v>
      </c>
      <c r="U134" s="20">
        <f t="shared" si="58"/>
        <v>10.755728437437471</v>
      </c>
      <c r="V134" s="21">
        <f>IFERROR('[7]EreCstN-1'!E3973/'[7]EreCstN-1'!E$3988*100,"")</f>
        <v>12.35351164202913</v>
      </c>
      <c r="W134" s="21">
        <f>IFERROR('[7]EreCstN-1'!F3973/'[7]EreCstN-1'!F$3988*100,"")</f>
        <v>11.041353445569746</v>
      </c>
      <c r="X134" s="21">
        <f>IFERROR('[7]EreCstN-1'!G3973/'[7]EreCstN-1'!G$3988*100,"")</f>
        <v>12.608903975543424</v>
      </c>
      <c r="Y134" s="21">
        <f>IFERROR('[7]EreCstN-1'!H3973/'[7]EreCstN-1'!H$3988*100,"")</f>
        <v>13.748030613452233</v>
      </c>
    </row>
    <row r="135" spans="1:25" x14ac:dyDescent="0.2">
      <c r="A135" s="33" t="s">
        <v>178</v>
      </c>
      <c r="B135" s="34"/>
      <c r="C135" s="35" t="s">
        <v>162</v>
      </c>
      <c r="D135" s="20">
        <f t="shared" si="57"/>
        <v>19.37795637253177</v>
      </c>
      <c r="E135" s="20">
        <f t="shared" si="57"/>
        <v>25.830276616736064</v>
      </c>
      <c r="F135" s="20">
        <f t="shared" si="57"/>
        <v>20.752341943240644</v>
      </c>
      <c r="G135" s="20">
        <f t="shared" si="57"/>
        <v>28.035493527699618</v>
      </c>
      <c r="H135" s="20">
        <f t="shared" si="57"/>
        <v>18.28426742254797</v>
      </c>
      <c r="I135" s="20">
        <f t="shared" si="57"/>
        <v>7.5154723541228776</v>
      </c>
      <c r="J135" s="20">
        <f t="shared" si="57"/>
        <v>10.529510208419932</v>
      </c>
      <c r="K135" s="20">
        <f t="shared" si="57"/>
        <v>12.218111817795378</v>
      </c>
      <c r="L135" s="20">
        <f t="shared" si="57"/>
        <v>18.396950797672432</v>
      </c>
      <c r="M135" s="20">
        <f t="shared" si="57"/>
        <v>20.060445587281624</v>
      </c>
      <c r="N135" s="20">
        <f t="shared" si="57"/>
        <v>17.812820887036274</v>
      </c>
      <c r="O135" s="20">
        <f t="shared" si="57"/>
        <v>18.240053365194253</v>
      </c>
      <c r="P135" s="20">
        <f t="shared" si="57"/>
        <v>19.720272926514465</v>
      </c>
      <c r="Q135" s="20">
        <f t="shared" si="57"/>
        <v>16.536679533463353</v>
      </c>
      <c r="R135" s="20">
        <f t="shared" si="57"/>
        <v>23.317868724422922</v>
      </c>
      <c r="S135" s="20">
        <f t="shared" si="57"/>
        <v>26.22919077835002</v>
      </c>
      <c r="T135" s="20">
        <f t="shared" si="57"/>
        <v>17.172786484401101</v>
      </c>
      <c r="U135" s="20">
        <f t="shared" si="58"/>
        <v>17.59689636055856</v>
      </c>
      <c r="V135" s="21">
        <f>IFERROR('[7]EreCstN-1'!E3974/'[7]EreCstN-1'!E$3988*100,"")</f>
        <v>21.87196940172025</v>
      </c>
      <c r="W135" s="21">
        <f>IFERROR('[7]EreCstN-1'!F3974/'[7]EreCstN-1'!F$3988*100,"")</f>
        <v>21.573843078295639</v>
      </c>
      <c r="X135" s="21">
        <f>IFERROR('[7]EreCstN-1'!G3974/'[7]EreCstN-1'!G$3988*100,"")</f>
        <v>16.057389273928507</v>
      </c>
      <c r="Y135" s="21">
        <f>IFERROR('[7]EreCstN-1'!H3974/'[7]EreCstN-1'!H$3988*100,"")</f>
        <v>15.433763225248004</v>
      </c>
    </row>
    <row r="136" spans="1:25" x14ac:dyDescent="0.2">
      <c r="A136" s="33" t="s">
        <v>179</v>
      </c>
      <c r="B136" s="34"/>
      <c r="C136" s="35" t="s">
        <v>163</v>
      </c>
      <c r="D136" s="20">
        <f t="shared" si="57"/>
        <v>15.388120732946586</v>
      </c>
      <c r="E136" s="20">
        <f t="shared" si="57"/>
        <v>23.386286252625915</v>
      </c>
      <c r="F136" s="20">
        <f t="shared" si="57"/>
        <v>23.785728507638375</v>
      </c>
      <c r="G136" s="20">
        <f t="shared" si="57"/>
        <v>20.75157550006589</v>
      </c>
      <c r="H136" s="20">
        <f t="shared" si="57"/>
        <v>19.920588910893443</v>
      </c>
      <c r="I136" s="20">
        <f t="shared" si="57"/>
        <v>16.207944506177874</v>
      </c>
      <c r="J136" s="20">
        <f t="shared" si="57"/>
        <v>16.239733662397466</v>
      </c>
      <c r="K136" s="20">
        <f t="shared" si="57"/>
        <v>20.168848195631462</v>
      </c>
      <c r="L136" s="20">
        <f t="shared" si="57"/>
        <v>21.132807930789475</v>
      </c>
      <c r="M136" s="20">
        <f t="shared" si="57"/>
        <v>20.922745925698095</v>
      </c>
      <c r="N136" s="20">
        <f t="shared" si="57"/>
        <v>19.120811820674909</v>
      </c>
      <c r="O136" s="20">
        <f t="shared" si="57"/>
        <v>21.173491518777361</v>
      </c>
      <c r="P136" s="20">
        <f t="shared" si="57"/>
        <v>20.645554022063997</v>
      </c>
      <c r="Q136" s="20">
        <f t="shared" si="57"/>
        <v>19.036229753496002</v>
      </c>
      <c r="R136" s="20">
        <f t="shared" si="57"/>
        <v>22.578056086413294</v>
      </c>
      <c r="S136" s="20">
        <f t="shared" si="57"/>
        <v>20.946089650170478</v>
      </c>
      <c r="T136" s="20">
        <f t="shared" si="57"/>
        <v>20.59011930578588</v>
      </c>
      <c r="U136" s="20">
        <f t="shared" si="58"/>
        <v>20.321387147673565</v>
      </c>
      <c r="V136" s="21">
        <f>IFERROR('[7]EreCstN-1'!E3975/'[7]EreCstN-1'!E$3988*100,"")</f>
        <v>21.710639609183112</v>
      </c>
      <c r="W136" s="21">
        <f>IFERROR('[7]EreCstN-1'!F3975/'[7]EreCstN-1'!F$3988*100,"")</f>
        <v>23.724123118608226</v>
      </c>
      <c r="X136" s="21">
        <f>IFERROR('[7]EreCstN-1'!G3975/'[7]EreCstN-1'!G$3988*100,"")</f>
        <v>20.942630971582052</v>
      </c>
      <c r="Y136" s="21">
        <f>IFERROR('[7]EreCstN-1'!H3975/'[7]EreCstN-1'!H$3988*100,"")</f>
        <v>19.588001220552613</v>
      </c>
    </row>
    <row r="137" spans="1:25" x14ac:dyDescent="0.2">
      <c r="A137" s="10" t="s">
        <v>128</v>
      </c>
      <c r="B137" s="11"/>
      <c r="C137" s="14" t="s">
        <v>164</v>
      </c>
      <c r="D137" s="3">
        <f t="shared" si="57"/>
        <v>0</v>
      </c>
      <c r="E137" s="3">
        <f t="shared" si="57"/>
        <v>0</v>
      </c>
      <c r="F137" s="3">
        <f t="shared" si="57"/>
        <v>0</v>
      </c>
      <c r="G137" s="3">
        <f t="shared" si="57"/>
        <v>0</v>
      </c>
      <c r="H137" s="3">
        <f t="shared" si="57"/>
        <v>0</v>
      </c>
      <c r="I137" s="3">
        <f t="shared" si="57"/>
        <v>0</v>
      </c>
      <c r="J137" s="3">
        <f t="shared" si="57"/>
        <v>0</v>
      </c>
      <c r="K137" s="3">
        <f t="shared" si="57"/>
        <v>0</v>
      </c>
      <c r="L137" s="3">
        <f t="shared" si="57"/>
        <v>0</v>
      </c>
      <c r="M137" s="3">
        <f t="shared" si="57"/>
        <v>0</v>
      </c>
      <c r="N137" s="3">
        <f t="shared" si="57"/>
        <v>0</v>
      </c>
      <c r="O137" s="3">
        <f t="shared" si="57"/>
        <v>0</v>
      </c>
      <c r="P137" s="3">
        <f t="shared" si="57"/>
        <v>0</v>
      </c>
      <c r="Q137" s="3">
        <f t="shared" si="57"/>
        <v>0</v>
      </c>
      <c r="R137" s="3">
        <f t="shared" si="57"/>
        <v>0</v>
      </c>
      <c r="S137" s="3">
        <f t="shared" si="57"/>
        <v>0</v>
      </c>
      <c r="T137" s="3">
        <f t="shared" si="57"/>
        <v>0</v>
      </c>
      <c r="U137" s="3">
        <f t="shared" si="58"/>
        <v>0</v>
      </c>
      <c r="V137" s="17">
        <f>IFERROR('[7]EreCstN-1'!E3976/'[7]EreCstN-1'!E$3988*100,"")</f>
        <v>0</v>
      </c>
      <c r="W137" s="17">
        <f>IFERROR('[7]EreCstN-1'!F3976/'[7]EreCstN-1'!F$3988*100,"")</f>
        <v>0</v>
      </c>
      <c r="X137" s="17">
        <f>IFERROR('[7]EreCstN-1'!G3976/'[7]EreCstN-1'!G$3988*100,"")</f>
        <v>0</v>
      </c>
      <c r="Y137" s="17">
        <f>IFERROR('[7]EreCstN-1'!H3976/'[7]EreCstN-1'!H$3988*100,"")</f>
        <v>0</v>
      </c>
    </row>
    <row r="138" spans="1:25" x14ac:dyDescent="0.2">
      <c r="A138" s="10" t="s">
        <v>129</v>
      </c>
      <c r="B138" s="11"/>
      <c r="C138" s="14" t="s">
        <v>165</v>
      </c>
      <c r="D138" s="3">
        <f t="shared" si="57"/>
        <v>0.80760365775985277</v>
      </c>
      <c r="E138" s="3">
        <f t="shared" si="57"/>
        <v>2.2825353828524864</v>
      </c>
      <c r="F138" s="3">
        <f t="shared" si="57"/>
        <v>2.2189580574551999</v>
      </c>
      <c r="G138" s="3">
        <f t="shared" si="57"/>
        <v>1.3890138045375129</v>
      </c>
      <c r="H138" s="3">
        <f t="shared" si="57"/>
        <v>1.4836595302051687</v>
      </c>
      <c r="I138" s="3">
        <f t="shared" si="57"/>
        <v>1.2241604097103755</v>
      </c>
      <c r="J138" s="3">
        <f t="shared" si="57"/>
        <v>1.0830100783143928</v>
      </c>
      <c r="K138" s="3">
        <f t="shared" si="57"/>
        <v>1.527640609247459</v>
      </c>
      <c r="L138" s="3">
        <f t="shared" si="57"/>
        <v>1.6260891849010719</v>
      </c>
      <c r="M138" s="3">
        <f t="shared" si="57"/>
        <v>1.4656545880118705</v>
      </c>
      <c r="N138" s="3">
        <f t="shared" si="57"/>
        <v>1.2115389876601814</v>
      </c>
      <c r="O138" s="3">
        <f t="shared" si="57"/>
        <v>1.4580478638975733</v>
      </c>
      <c r="P138" s="3">
        <f t="shared" si="57"/>
        <v>1.3814652238566461</v>
      </c>
      <c r="Q138" s="3">
        <f t="shared" si="57"/>
        <v>1.5395860768887373</v>
      </c>
      <c r="R138" s="3">
        <f t="shared" si="57"/>
        <v>1.7345907937031435</v>
      </c>
      <c r="S138" s="3">
        <f t="shared" si="57"/>
        <v>1.6418331239638984</v>
      </c>
      <c r="T138" s="3">
        <f t="shared" si="57"/>
        <v>1.4028781416106422</v>
      </c>
      <c r="U138" s="3">
        <f t="shared" si="58"/>
        <v>1.3849243599373922</v>
      </c>
      <c r="V138" s="17">
        <f>IFERROR('[7]EreCstN-1'!E3977/'[7]EreCstN-1'!E$3988*100,"")</f>
        <v>1.3558953350312235</v>
      </c>
      <c r="W138" s="17">
        <f>IFERROR('[7]EreCstN-1'!F3977/'[7]EreCstN-1'!F$3988*100,"")</f>
        <v>2.7037520445421053</v>
      </c>
      <c r="X138" s="17">
        <f>IFERROR('[7]EreCstN-1'!G3977/'[7]EreCstN-1'!G$3988*100,"")</f>
        <v>2.4908726489900865</v>
      </c>
      <c r="Y138" s="17">
        <f>IFERROR('[7]EreCstN-1'!H3977/'[7]EreCstN-1'!H$3988*100,"")</f>
        <v>2.4049868292409533</v>
      </c>
    </row>
    <row r="139" spans="1:25" x14ac:dyDescent="0.2">
      <c r="A139" s="33" t="s">
        <v>180</v>
      </c>
      <c r="B139" s="34"/>
      <c r="C139" s="35" t="s">
        <v>166</v>
      </c>
      <c r="D139" s="20">
        <f t="shared" si="57"/>
        <v>0.72729076285830052</v>
      </c>
      <c r="E139" s="20">
        <f t="shared" si="57"/>
        <v>2.1443939574953697</v>
      </c>
      <c r="F139" s="20">
        <f t="shared" si="57"/>
        <v>2.0866015334438113</v>
      </c>
      <c r="G139" s="20">
        <f t="shared" si="57"/>
        <v>1.2786882296172319</v>
      </c>
      <c r="H139" s="20">
        <f t="shared" si="57"/>
        <v>1.3701657219513272</v>
      </c>
      <c r="I139" s="20">
        <f t="shared" si="57"/>
        <v>1.1223646413468649</v>
      </c>
      <c r="J139" s="20">
        <f t="shared" si="57"/>
        <v>0.9886928949620406</v>
      </c>
      <c r="K139" s="20">
        <f t="shared" si="57"/>
        <v>1.4121577382525901</v>
      </c>
      <c r="L139" s="20">
        <f t="shared" si="57"/>
        <v>1.507796725407399</v>
      </c>
      <c r="M139" s="20">
        <f t="shared" si="57"/>
        <v>1.3521931393367348</v>
      </c>
      <c r="N139" s="20">
        <f t="shared" si="57"/>
        <v>1.1099834087063583</v>
      </c>
      <c r="O139" s="20">
        <f t="shared" si="57"/>
        <v>1.3475960802851488</v>
      </c>
      <c r="P139" s="20">
        <f t="shared" si="57"/>
        <v>1.2717109619087179</v>
      </c>
      <c r="Q139" s="20">
        <f t="shared" si="57"/>
        <v>1.4368319222677086</v>
      </c>
      <c r="R139" s="20">
        <f t="shared" si="57"/>
        <v>1.6241376565125654</v>
      </c>
      <c r="S139" s="20">
        <f t="shared" si="57"/>
        <v>1.5398313133454606</v>
      </c>
      <c r="T139" s="20">
        <f t="shared" si="57"/>
        <v>1.2576995981860872</v>
      </c>
      <c r="U139" s="20">
        <f t="shared" si="58"/>
        <v>1.2389904113605095</v>
      </c>
      <c r="V139" s="21">
        <f>IFERROR('[7]EreCstN-1'!E3978/'[7]EreCstN-1'!E$3988*100,"")</f>
        <v>1.2335384699047429</v>
      </c>
      <c r="W139" s="21">
        <f>IFERROR('[7]EreCstN-1'!F3978/'[7]EreCstN-1'!F$3988*100,"")</f>
        <v>2.5897533332231895</v>
      </c>
      <c r="X139" s="21">
        <f>IFERROR('[7]EreCstN-1'!G3978/'[7]EreCstN-1'!G$3988*100,"")</f>
        <v>2.3943690486634592</v>
      </c>
      <c r="Y139" s="21">
        <f>IFERROR('[7]EreCstN-1'!H3978/'[7]EreCstN-1'!H$3988*100,"")</f>
        <v>2.3128226524600985</v>
      </c>
    </row>
    <row r="140" spans="1:25" x14ac:dyDescent="0.2">
      <c r="A140" s="33" t="s">
        <v>181</v>
      </c>
      <c r="B140" s="34"/>
      <c r="C140" s="35" t="s">
        <v>167</v>
      </c>
      <c r="D140" s="20">
        <f t="shared" si="57"/>
        <v>8.0312894901552329E-2</v>
      </c>
      <c r="E140" s="20">
        <f t="shared" si="57"/>
        <v>0.1381414253571164</v>
      </c>
      <c r="F140" s="20">
        <f t="shared" si="57"/>
        <v>0.132356524011389</v>
      </c>
      <c r="G140" s="20">
        <f t="shared" si="57"/>
        <v>0.11032557492028086</v>
      </c>
      <c r="H140" s="20">
        <f t="shared" si="57"/>
        <v>0.11349380825384144</v>
      </c>
      <c r="I140" s="20">
        <f t="shared" si="57"/>
        <v>0.10179576836351056</v>
      </c>
      <c r="J140" s="20">
        <f t="shared" si="57"/>
        <v>9.4317183352352105E-2</v>
      </c>
      <c r="K140" s="20">
        <f t="shared" si="57"/>
        <v>0.11548287099486879</v>
      </c>
      <c r="L140" s="20">
        <f t="shared" si="57"/>
        <v>0.11829245949367284</v>
      </c>
      <c r="M140" s="20">
        <f t="shared" si="57"/>
        <v>0.11346144867513566</v>
      </c>
      <c r="N140" s="20">
        <f t="shared" si="57"/>
        <v>0.10155557895382315</v>
      </c>
      <c r="O140" s="20">
        <f t="shared" si="57"/>
        <v>0.11045178361242478</v>
      </c>
      <c r="P140" s="20">
        <f t="shared" si="57"/>
        <v>0.10975426194792819</v>
      </c>
      <c r="Q140" s="20">
        <f t="shared" si="57"/>
        <v>0.10275415462102869</v>
      </c>
      <c r="R140" s="20">
        <f t="shared" si="57"/>
        <v>0.11045313719057805</v>
      </c>
      <c r="S140" s="20">
        <f t="shared" si="57"/>
        <v>0.10200181061843795</v>
      </c>
      <c r="T140" s="20">
        <f t="shared" si="57"/>
        <v>0.14517854342455483</v>
      </c>
      <c r="U140" s="20">
        <f t="shared" si="58"/>
        <v>0.14593394857688294</v>
      </c>
      <c r="V140" s="21">
        <f>IFERROR('[7]EreCstN-1'!E3979/'[7]EreCstN-1'!E$3988*100,"")</f>
        <v>0.12235686512648075</v>
      </c>
      <c r="W140" s="21">
        <f>IFERROR('[7]EreCstN-1'!F3979/'[7]EreCstN-1'!F$3988*100,"")</f>
        <v>0.11399871131891552</v>
      </c>
      <c r="X140" s="21">
        <f>IFERROR('[7]EreCstN-1'!G3979/'[7]EreCstN-1'!G$3988*100,"")</f>
        <v>9.6503600326627567E-2</v>
      </c>
      <c r="Y140" s="21">
        <f>IFERROR('[7]EreCstN-1'!H3979/'[7]EreCstN-1'!H$3988*100,"")</f>
        <v>9.2164176780854756E-2</v>
      </c>
    </row>
    <row r="141" spans="1:25" x14ac:dyDescent="0.2">
      <c r="A141" s="10" t="s">
        <v>130</v>
      </c>
      <c r="B141" s="11"/>
      <c r="C141" s="14" t="s">
        <v>168</v>
      </c>
      <c r="D141" s="3">
        <f t="shared" si="57"/>
        <v>0</v>
      </c>
      <c r="E141" s="3">
        <f t="shared" si="57"/>
        <v>0</v>
      </c>
      <c r="F141" s="3">
        <f t="shared" si="57"/>
        <v>0</v>
      </c>
      <c r="G141" s="3">
        <f t="shared" si="57"/>
        <v>0</v>
      </c>
      <c r="H141" s="3">
        <f t="shared" si="57"/>
        <v>0</v>
      </c>
      <c r="I141" s="3">
        <f t="shared" si="57"/>
        <v>0</v>
      </c>
      <c r="J141" s="3">
        <f t="shared" si="57"/>
        <v>0</v>
      </c>
      <c r="K141" s="3">
        <f t="shared" si="57"/>
        <v>0</v>
      </c>
      <c r="L141" s="3">
        <f t="shared" si="57"/>
        <v>0</v>
      </c>
      <c r="M141" s="3">
        <f t="shared" si="57"/>
        <v>0</v>
      </c>
      <c r="N141" s="3">
        <f t="shared" si="57"/>
        <v>0</v>
      </c>
      <c r="O141" s="3">
        <f t="shared" si="57"/>
        <v>0</v>
      </c>
      <c r="P141" s="3">
        <f t="shared" si="57"/>
        <v>0</v>
      </c>
      <c r="Q141" s="3">
        <f t="shared" si="57"/>
        <v>0</v>
      </c>
      <c r="R141" s="3">
        <f t="shared" si="57"/>
        <v>0</v>
      </c>
      <c r="S141" s="3">
        <f t="shared" si="57"/>
        <v>0</v>
      </c>
      <c r="T141" s="3">
        <f t="shared" si="57"/>
        <v>0</v>
      </c>
      <c r="U141" s="3">
        <f t="shared" si="58"/>
        <v>0</v>
      </c>
      <c r="V141" s="17">
        <f>IFERROR('[7]EreCstN-1'!E3980/'[7]EreCstN-1'!E$3988*100,"")</f>
        <v>0</v>
      </c>
      <c r="W141" s="17">
        <f>IFERROR('[7]EreCstN-1'!F3980/'[7]EreCstN-1'!F$3988*100,"")</f>
        <v>0</v>
      </c>
      <c r="X141" s="17">
        <f>IFERROR('[7]EreCstN-1'!G3980/'[7]EreCstN-1'!G$3988*100,"")</f>
        <v>0</v>
      </c>
      <c r="Y141" s="17">
        <f>IFERROR('[7]EreCstN-1'!H3980/'[7]EreCstN-1'!H$3988*100,"")</f>
        <v>0</v>
      </c>
    </row>
    <row r="142" spans="1:25" x14ac:dyDescent="0.2">
      <c r="A142" s="10" t="s">
        <v>131</v>
      </c>
      <c r="B142" s="11"/>
      <c r="C142" s="14" t="s">
        <v>169</v>
      </c>
      <c r="D142" s="3">
        <f t="shared" si="57"/>
        <v>11.975442526132634</v>
      </c>
      <c r="E142" s="3">
        <f t="shared" si="57"/>
        <v>17.687010664787721</v>
      </c>
      <c r="F142" s="3">
        <f t="shared" si="57"/>
        <v>17.798300900273013</v>
      </c>
      <c r="G142" s="3">
        <f t="shared" si="57"/>
        <v>15.117933190137526</v>
      </c>
      <c r="H142" s="3">
        <f t="shared" si="57"/>
        <v>15.231279844607121</v>
      </c>
      <c r="I142" s="3">
        <f t="shared" si="57"/>
        <v>13.766324406060582</v>
      </c>
      <c r="J142" s="3">
        <f t="shared" si="57"/>
        <v>13.172592796024258</v>
      </c>
      <c r="K142" s="3">
        <f t="shared" si="57"/>
        <v>15.517857334231749</v>
      </c>
      <c r="L142" s="3">
        <f t="shared" si="57"/>
        <v>15.882665904013994</v>
      </c>
      <c r="M142" s="3">
        <f t="shared" si="57"/>
        <v>15.489767858118372</v>
      </c>
      <c r="N142" s="3">
        <f t="shared" si="57"/>
        <v>14.303046267856068</v>
      </c>
      <c r="O142" s="3">
        <f t="shared" si="57"/>
        <v>15.384009901996976</v>
      </c>
      <c r="P142" s="3">
        <f t="shared" si="57"/>
        <v>15.21663644270923</v>
      </c>
      <c r="Q142" s="3">
        <f t="shared" si="57"/>
        <v>14.584950725584866</v>
      </c>
      <c r="R142" s="3">
        <f t="shared" si="57"/>
        <v>15.972013140735028</v>
      </c>
      <c r="S142" s="3">
        <f t="shared" si="57"/>
        <v>14.850352011843984</v>
      </c>
      <c r="T142" s="3">
        <f t="shared" si="57"/>
        <v>15.253340694453096</v>
      </c>
      <c r="U142" s="3">
        <f t="shared" si="58"/>
        <v>14.968959263288962</v>
      </c>
      <c r="V142" s="17">
        <f>IFERROR('[7]EreCstN-1'!E3981/'[7]EreCstN-1'!E$3988*100,"")</f>
        <v>15.512131456590502</v>
      </c>
      <c r="W142" s="17">
        <f>IFERROR('[7]EreCstN-1'!F3981/'[7]EreCstN-1'!F$3988*100,"")</f>
        <v>14.874353594263717</v>
      </c>
      <c r="X142" s="17">
        <f>IFERROR('[7]EreCstN-1'!G3981/'[7]EreCstN-1'!G$3988*100,"")</f>
        <v>16.375918640041569</v>
      </c>
      <c r="Y142" s="17">
        <f>IFERROR('[7]EreCstN-1'!H3981/'[7]EreCstN-1'!H$3988*100,"")</f>
        <v>15.129247803316664</v>
      </c>
    </row>
    <row r="143" spans="1:25" x14ac:dyDescent="0.2">
      <c r="A143" s="33" t="s">
        <v>182</v>
      </c>
      <c r="B143" s="34"/>
      <c r="C143" s="35" t="s">
        <v>170</v>
      </c>
      <c r="D143" s="20">
        <f t="shared" si="57"/>
        <v>10.998335308085275</v>
      </c>
      <c r="E143" s="20">
        <f t="shared" si="57"/>
        <v>16.092401181836696</v>
      </c>
      <c r="F143" s="20">
        <f t="shared" si="57"/>
        <v>16.151020990601779</v>
      </c>
      <c r="G143" s="20">
        <f t="shared" si="57"/>
        <v>13.772698043989113</v>
      </c>
      <c r="H143" s="20">
        <f t="shared" si="57"/>
        <v>13.85878209477899</v>
      </c>
      <c r="I143" s="20">
        <f t="shared" si="57"/>
        <v>12.552999475414989</v>
      </c>
      <c r="J143" s="20">
        <f t="shared" si="57"/>
        <v>12.025613536750706</v>
      </c>
      <c r="K143" s="20">
        <f t="shared" si="57"/>
        <v>14.119717763410582</v>
      </c>
      <c r="L143" s="20">
        <f t="shared" si="57"/>
        <v>14.424085809914208</v>
      </c>
      <c r="M143" s="20">
        <f t="shared" si="57"/>
        <v>14.095382596844683</v>
      </c>
      <c r="N143" s="20">
        <f t="shared" si="57"/>
        <v>13.015399463849024</v>
      </c>
      <c r="O143" s="20">
        <f t="shared" si="57"/>
        <v>13.976992467892057</v>
      </c>
      <c r="P143" s="20">
        <f t="shared" si="57"/>
        <v>13.815013374148524</v>
      </c>
      <c r="Q143" s="20">
        <f t="shared" si="57"/>
        <v>13.255700646454876</v>
      </c>
      <c r="R143" s="20">
        <f t="shared" si="57"/>
        <v>14.490861417320646</v>
      </c>
      <c r="S143" s="20">
        <f t="shared" si="57"/>
        <v>13.51340562192396</v>
      </c>
      <c r="T143" s="20">
        <f t="shared" si="57"/>
        <v>13.847196929586161</v>
      </c>
      <c r="U143" s="20">
        <f t="shared" si="58"/>
        <v>13.589475872114527</v>
      </c>
      <c r="V143" s="21">
        <f>IFERROR('[7]EreCstN-1'!E3982/'[7]EreCstN-1'!E$3988*100,"")</f>
        <v>14.084634696781562</v>
      </c>
      <c r="W143" s="21">
        <f>IFERROR('[7]EreCstN-1'!F3982/'[7]EreCstN-1'!F$3988*100,"")</f>
        <v>13.508021213673238</v>
      </c>
      <c r="X143" s="21">
        <f>IFERROR('[7]EreCstN-1'!G3982/'[7]EreCstN-1'!G$3988*100,"")</f>
        <v>14.934438288309568</v>
      </c>
      <c r="Y143" s="21">
        <f>IFERROR('[7]EreCstN-1'!H3982/'[7]EreCstN-1'!H$3988*100,"")</f>
        <v>13.767958003026473</v>
      </c>
    </row>
    <row r="144" spans="1:25" x14ac:dyDescent="0.2">
      <c r="A144" s="33" t="s">
        <v>183</v>
      </c>
      <c r="B144" s="34"/>
      <c r="C144" s="35" t="s">
        <v>171</v>
      </c>
      <c r="D144" s="20">
        <f t="shared" si="57"/>
        <v>0</v>
      </c>
      <c r="E144" s="20">
        <f t="shared" si="57"/>
        <v>0</v>
      </c>
      <c r="F144" s="20">
        <f t="shared" si="57"/>
        <v>0</v>
      </c>
      <c r="G144" s="20">
        <f t="shared" si="57"/>
        <v>0</v>
      </c>
      <c r="H144" s="20">
        <f t="shared" si="57"/>
        <v>0</v>
      </c>
      <c r="I144" s="20">
        <f t="shared" si="57"/>
        <v>0</v>
      </c>
      <c r="J144" s="20">
        <f t="shared" si="57"/>
        <v>0</v>
      </c>
      <c r="K144" s="20">
        <f t="shared" si="57"/>
        <v>0</v>
      </c>
      <c r="L144" s="20">
        <f t="shared" si="57"/>
        <v>0</v>
      </c>
      <c r="M144" s="20">
        <f t="shared" si="57"/>
        <v>0</v>
      </c>
      <c r="N144" s="20">
        <f t="shared" si="57"/>
        <v>0</v>
      </c>
      <c r="O144" s="20">
        <f t="shared" si="57"/>
        <v>0</v>
      </c>
      <c r="P144" s="20">
        <f t="shared" si="57"/>
        <v>0</v>
      </c>
      <c r="Q144" s="20">
        <f t="shared" si="57"/>
        <v>0</v>
      </c>
      <c r="R144" s="20">
        <f t="shared" si="57"/>
        <v>0</v>
      </c>
      <c r="S144" s="20">
        <f t="shared" si="57"/>
        <v>0</v>
      </c>
      <c r="T144" s="20">
        <f t="shared" si="57"/>
        <v>0</v>
      </c>
      <c r="U144" s="20">
        <f t="shared" si="58"/>
        <v>0</v>
      </c>
      <c r="V144" s="21">
        <f>IFERROR('[7]EreCstN-1'!E3983/'[7]EreCstN-1'!E$3988*100,"")</f>
        <v>0</v>
      </c>
      <c r="W144" s="21">
        <f>IFERROR('[7]EreCstN-1'!F3983/'[7]EreCstN-1'!F$3988*100,"")</f>
        <v>0</v>
      </c>
      <c r="X144" s="21">
        <f>IFERROR('[7]EreCstN-1'!G3983/'[7]EreCstN-1'!G$3988*100,"")</f>
        <v>0</v>
      </c>
      <c r="Y144" s="21">
        <f>IFERROR('[7]EreCstN-1'!H3983/'[7]EreCstN-1'!H$3988*100,"")</f>
        <v>0</v>
      </c>
    </row>
    <row r="145" spans="1:25" x14ac:dyDescent="0.2">
      <c r="A145" s="33" t="s">
        <v>184</v>
      </c>
      <c r="B145" s="34"/>
      <c r="C145" s="35" t="s">
        <v>172</v>
      </c>
      <c r="D145" s="20">
        <f t="shared" ref="D145:T149" si="59">IFERROR(D45/D$49*100,"")</f>
        <v>0</v>
      </c>
      <c r="E145" s="20">
        <f t="shared" si="59"/>
        <v>0</v>
      </c>
      <c r="F145" s="20">
        <f t="shared" si="59"/>
        <v>0</v>
      </c>
      <c r="G145" s="20">
        <f t="shared" si="59"/>
        <v>0</v>
      </c>
      <c r="H145" s="20">
        <f t="shared" si="59"/>
        <v>0</v>
      </c>
      <c r="I145" s="20">
        <f t="shared" si="59"/>
        <v>0</v>
      </c>
      <c r="J145" s="20">
        <f t="shared" si="59"/>
        <v>0</v>
      </c>
      <c r="K145" s="20">
        <f t="shared" si="59"/>
        <v>0</v>
      </c>
      <c r="L145" s="20">
        <f t="shared" si="59"/>
        <v>0</v>
      </c>
      <c r="M145" s="20">
        <f t="shared" si="59"/>
        <v>0</v>
      </c>
      <c r="N145" s="20">
        <f t="shared" si="59"/>
        <v>0</v>
      </c>
      <c r="O145" s="20">
        <f t="shared" si="59"/>
        <v>0</v>
      </c>
      <c r="P145" s="20">
        <f t="shared" si="59"/>
        <v>0</v>
      </c>
      <c r="Q145" s="20">
        <f t="shared" si="59"/>
        <v>0</v>
      </c>
      <c r="R145" s="20">
        <f t="shared" si="59"/>
        <v>0</v>
      </c>
      <c r="S145" s="20">
        <f t="shared" si="59"/>
        <v>0</v>
      </c>
      <c r="T145" s="20">
        <f t="shared" si="59"/>
        <v>0</v>
      </c>
      <c r="U145" s="20">
        <f t="shared" si="58"/>
        <v>0</v>
      </c>
      <c r="V145" s="21">
        <f>IFERROR('[7]EreCstN-1'!E3984/'[7]EreCstN-1'!E$3988*100,"")</f>
        <v>0</v>
      </c>
      <c r="W145" s="21">
        <f>IFERROR('[7]EreCstN-1'!F3984/'[7]EreCstN-1'!F$3988*100,"")</f>
        <v>0</v>
      </c>
      <c r="X145" s="21">
        <f>IFERROR('[7]EreCstN-1'!G3984/'[7]EreCstN-1'!G$3988*100,"")</f>
        <v>0</v>
      </c>
      <c r="Y145" s="21">
        <f>IFERROR('[7]EreCstN-1'!H3984/'[7]EreCstN-1'!H$3988*100,"")</f>
        <v>0</v>
      </c>
    </row>
    <row r="146" spans="1:25" x14ac:dyDescent="0.2">
      <c r="A146" s="33" t="s">
        <v>185</v>
      </c>
      <c r="B146" s="34"/>
      <c r="C146" s="35" t="s">
        <v>173</v>
      </c>
      <c r="D146" s="20">
        <f t="shared" si="59"/>
        <v>0.97710721804735878</v>
      </c>
      <c r="E146" s="20">
        <f t="shared" si="59"/>
        <v>1.5946094829510224</v>
      </c>
      <c r="F146" s="20">
        <f t="shared" si="59"/>
        <v>1.6472799096712354</v>
      </c>
      <c r="G146" s="20">
        <f t="shared" si="59"/>
        <v>1.3452351461484127</v>
      </c>
      <c r="H146" s="20">
        <f t="shared" si="59"/>
        <v>1.3724977498281328</v>
      </c>
      <c r="I146" s="20">
        <f t="shared" si="59"/>
        <v>1.2133249306455918</v>
      </c>
      <c r="J146" s="20">
        <f t="shared" si="59"/>
        <v>1.1469792592735517</v>
      </c>
      <c r="K146" s="20">
        <f t="shared" si="59"/>
        <v>1.3981395708211646</v>
      </c>
      <c r="L146" s="20">
        <f t="shared" si="59"/>
        <v>1.4585800940997868</v>
      </c>
      <c r="M146" s="20">
        <f t="shared" si="59"/>
        <v>1.3943852612736893</v>
      </c>
      <c r="N146" s="20">
        <f t="shared" si="59"/>
        <v>1.2876468040070441</v>
      </c>
      <c r="O146" s="20">
        <f t="shared" si="59"/>
        <v>1.4070174341049175</v>
      </c>
      <c r="P146" s="20">
        <f t="shared" si="59"/>
        <v>1.4016230685607076</v>
      </c>
      <c r="Q146" s="20">
        <f t="shared" si="59"/>
        <v>1.329250079129991</v>
      </c>
      <c r="R146" s="20">
        <f t="shared" si="59"/>
        <v>1.4811517234143801</v>
      </c>
      <c r="S146" s="20">
        <f t="shared" si="59"/>
        <v>1.3369463899200216</v>
      </c>
      <c r="T146" s="20">
        <f t="shared" si="59"/>
        <v>1.4061437648669335</v>
      </c>
      <c r="U146" s="20">
        <f t="shared" si="58"/>
        <v>1.3794833911744364</v>
      </c>
      <c r="V146" s="21">
        <f>IFERROR('[7]EreCstN-1'!E3985/'[7]EreCstN-1'!E$3988*100,"")</f>
        <v>1.4274967598089419</v>
      </c>
      <c r="W146" s="21">
        <f>IFERROR('[7]EreCstN-1'!F3985/'[7]EreCstN-1'!F$3988*100,"")</f>
        <v>1.3663323805904803</v>
      </c>
      <c r="X146" s="21">
        <f>IFERROR('[7]EreCstN-1'!G3985/'[7]EreCstN-1'!G$3988*100,"")</f>
        <v>1.4414803517320034</v>
      </c>
      <c r="Y146" s="21">
        <f>IFERROR('[7]EreCstN-1'!H3985/'[7]EreCstN-1'!H$3988*100,"")</f>
        <v>1.3612898002901925</v>
      </c>
    </row>
    <row r="147" spans="1:25" x14ac:dyDescent="0.2">
      <c r="A147" s="33" t="s">
        <v>186</v>
      </c>
      <c r="B147" s="34"/>
      <c r="C147" s="35" t="s">
        <v>174</v>
      </c>
      <c r="D147" s="20">
        <f t="shared" si="59"/>
        <v>0</v>
      </c>
      <c r="E147" s="20">
        <f t="shared" si="59"/>
        <v>0</v>
      </c>
      <c r="F147" s="20">
        <f t="shared" si="59"/>
        <v>0</v>
      </c>
      <c r="G147" s="20">
        <f t="shared" si="59"/>
        <v>0</v>
      </c>
      <c r="H147" s="20">
        <f t="shared" si="59"/>
        <v>0</v>
      </c>
      <c r="I147" s="20">
        <f t="shared" si="59"/>
        <v>0</v>
      </c>
      <c r="J147" s="20">
        <f t="shared" si="59"/>
        <v>0</v>
      </c>
      <c r="K147" s="20">
        <f t="shared" si="59"/>
        <v>0</v>
      </c>
      <c r="L147" s="20">
        <f t="shared" si="59"/>
        <v>0</v>
      </c>
      <c r="M147" s="20">
        <f t="shared" si="59"/>
        <v>0</v>
      </c>
      <c r="N147" s="20">
        <f t="shared" si="59"/>
        <v>0</v>
      </c>
      <c r="O147" s="20">
        <f t="shared" si="59"/>
        <v>0</v>
      </c>
      <c r="P147" s="20">
        <f t="shared" si="59"/>
        <v>0</v>
      </c>
      <c r="Q147" s="20">
        <f t="shared" si="59"/>
        <v>0</v>
      </c>
      <c r="R147" s="20">
        <f t="shared" si="59"/>
        <v>0</v>
      </c>
      <c r="S147" s="20">
        <f t="shared" si="59"/>
        <v>0</v>
      </c>
      <c r="T147" s="20">
        <f t="shared" si="59"/>
        <v>0</v>
      </c>
      <c r="U147" s="20">
        <f t="shared" si="58"/>
        <v>0</v>
      </c>
      <c r="V147" s="21">
        <f>IFERROR('[7]EreCstN-1'!E3986/'[7]EreCstN-1'!E$3988*100,"")</f>
        <v>0</v>
      </c>
      <c r="W147" s="21">
        <f>IFERROR('[7]EreCstN-1'!F3986/'[7]EreCstN-1'!F$3988*100,"")</f>
        <v>0</v>
      </c>
      <c r="X147" s="21">
        <f>IFERROR('[7]EreCstN-1'!G3986/'[7]EreCstN-1'!G$3988*100,"")</f>
        <v>0</v>
      </c>
      <c r="Y147" s="21">
        <f>IFERROR('[7]EreCstN-1'!H3986/'[7]EreCstN-1'!H$3988*100,"")</f>
        <v>0</v>
      </c>
    </row>
    <row r="148" spans="1:25" x14ac:dyDescent="0.2">
      <c r="A148" s="10"/>
      <c r="B148" s="11"/>
      <c r="C148" s="14"/>
      <c r="D148" s="17">
        <f t="shared" si="59"/>
        <v>0</v>
      </c>
      <c r="E148" s="17">
        <f t="shared" si="59"/>
        <v>0</v>
      </c>
      <c r="F148" s="17">
        <f t="shared" si="59"/>
        <v>0</v>
      </c>
      <c r="G148" s="17">
        <f t="shared" si="59"/>
        <v>0</v>
      </c>
      <c r="H148" s="17">
        <f t="shared" si="59"/>
        <v>0</v>
      </c>
      <c r="I148" s="17">
        <f t="shared" si="59"/>
        <v>0</v>
      </c>
      <c r="J148" s="17">
        <f t="shared" si="59"/>
        <v>0</v>
      </c>
      <c r="K148" s="17">
        <f t="shared" si="59"/>
        <v>0</v>
      </c>
      <c r="L148" s="17">
        <f t="shared" si="59"/>
        <v>0</v>
      </c>
      <c r="M148" s="17">
        <f t="shared" si="59"/>
        <v>0</v>
      </c>
      <c r="N148" s="17">
        <f t="shared" si="59"/>
        <v>0</v>
      </c>
      <c r="O148" s="17">
        <f t="shared" si="59"/>
        <v>0</v>
      </c>
      <c r="P148" s="17">
        <f t="shared" si="59"/>
        <v>0</v>
      </c>
      <c r="Q148" s="17">
        <f t="shared" si="59"/>
        <v>0</v>
      </c>
      <c r="R148" s="17">
        <f t="shared" si="59"/>
        <v>0</v>
      </c>
      <c r="S148" s="17">
        <f t="shared" si="59"/>
        <v>0</v>
      </c>
      <c r="T148" s="17">
        <f t="shared" si="59"/>
        <v>0</v>
      </c>
      <c r="U148" s="17">
        <f t="shared" si="58"/>
        <v>0</v>
      </c>
      <c r="V148" s="17">
        <f>IFERROR('[7]EreCstN-1'!E3987/'[7]EreCstN-1'!E$3988*100,"")</f>
        <v>0</v>
      </c>
      <c r="W148" s="17">
        <f>IFERROR('[7]EreCstN-1'!F3987/'[7]EreCstN-1'!F$3988*100,"")</f>
        <v>0</v>
      </c>
      <c r="X148" s="17">
        <f>IFERROR('[7]EreCstN-1'!G3987/'[7]EreCstN-1'!G$3988*100,"")</f>
        <v>0</v>
      </c>
      <c r="Y148" s="17">
        <f>IFERROR('[7]EreCstN-1'!H3987/'[7]EreCstN-1'!H$3988*100,"")</f>
        <v>0</v>
      </c>
    </row>
    <row r="149" spans="1:25" x14ac:dyDescent="0.2">
      <c r="A149" s="12" t="s">
        <v>150</v>
      </c>
      <c r="B149" s="12"/>
      <c r="C149" s="9" t="s">
        <v>112</v>
      </c>
      <c r="D149" s="19">
        <f t="shared" si="59"/>
        <v>100</v>
      </c>
      <c r="E149" s="19">
        <f t="shared" si="59"/>
        <v>100</v>
      </c>
      <c r="F149" s="19">
        <f t="shared" si="59"/>
        <v>100</v>
      </c>
      <c r="G149" s="19">
        <f t="shared" si="59"/>
        <v>100</v>
      </c>
      <c r="H149" s="19">
        <f t="shared" si="59"/>
        <v>100</v>
      </c>
      <c r="I149" s="19">
        <f t="shared" si="59"/>
        <v>100</v>
      </c>
      <c r="J149" s="19">
        <f t="shared" si="59"/>
        <v>100</v>
      </c>
      <c r="K149" s="19">
        <f t="shared" si="59"/>
        <v>100</v>
      </c>
      <c r="L149" s="19">
        <f t="shared" si="59"/>
        <v>100</v>
      </c>
      <c r="M149" s="19">
        <f t="shared" si="59"/>
        <v>100</v>
      </c>
      <c r="N149" s="19">
        <f t="shared" si="59"/>
        <v>100</v>
      </c>
      <c r="O149" s="19">
        <f t="shared" si="59"/>
        <v>100</v>
      </c>
      <c r="P149" s="19">
        <f t="shared" si="59"/>
        <v>100</v>
      </c>
      <c r="Q149" s="19">
        <f t="shared" si="59"/>
        <v>100</v>
      </c>
      <c r="R149" s="19">
        <f t="shared" si="59"/>
        <v>100</v>
      </c>
      <c r="S149" s="19">
        <f t="shared" si="59"/>
        <v>100</v>
      </c>
      <c r="T149" s="19">
        <f t="shared" si="59"/>
        <v>100</v>
      </c>
      <c r="U149" s="19">
        <f t="shared" si="58"/>
        <v>100</v>
      </c>
      <c r="V149" s="19">
        <f>IFERROR('[7]EreCstN-1'!E3988/'[7]EreCstN-1'!E$3988*100,"")</f>
        <v>100</v>
      </c>
      <c r="W149" s="19">
        <f>IFERROR('[7]EreCstN-1'!F3988/'[7]EreCstN-1'!F$3988*100,"")</f>
        <v>100</v>
      </c>
      <c r="X149" s="19">
        <f>IFERROR('[7]EreCstN-1'!G3988/'[7]EreCstN-1'!G$3988*100,"")</f>
        <v>100</v>
      </c>
      <c r="Y149" s="19">
        <f>IFERROR('[7]EreCstN-1'!H3988/'[7]EreCstN-1'!H$3988*100,"")</f>
        <v>100</v>
      </c>
    </row>
  </sheetData>
  <mergeCells count="6">
    <mergeCell ref="A127:C127"/>
    <mergeCell ref="A2:C2"/>
    <mergeCell ref="A27:C27"/>
    <mergeCell ref="A52:C52"/>
    <mergeCell ref="A77:C77"/>
    <mergeCell ref="A102:C10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33"/>
  <sheetViews>
    <sheetView zoomScale="80" zoomScaleNormal="80" workbookViewId="0">
      <pane xSplit="3" ySplit="4" topLeftCell="M44" activePane="bottomRight" state="frozen"/>
      <selection pane="topRight" activeCell="D1" sqref="D1"/>
      <selection pane="bottomLeft" activeCell="A5" sqref="A5"/>
      <selection pane="bottomRight" activeCell="V79" sqref="V79:Y79"/>
    </sheetView>
  </sheetViews>
  <sheetFormatPr defaultColWidth="8.85546875" defaultRowHeight="12.75" x14ac:dyDescent="0.2"/>
  <cols>
    <col min="1" max="1" width="8.140625" customWidth="1"/>
    <col min="3" max="3" width="42.42578125" bestFit="1" customWidth="1"/>
    <col min="4" max="21" width="12.42578125" bestFit="1" customWidth="1"/>
    <col min="22" max="25" width="13.85546875" bestFit="1" customWidth="1"/>
  </cols>
  <sheetData>
    <row r="2" spans="1:25" ht="26.25" customHeight="1" x14ac:dyDescent="0.2">
      <c r="A2" s="132" t="s">
        <v>194</v>
      </c>
      <c r="B2" s="132"/>
      <c r="C2" s="132"/>
    </row>
    <row r="4" spans="1:25" x14ac:dyDescent="0.2">
      <c r="A4" s="5" t="s">
        <v>0</v>
      </c>
      <c r="B4" s="6" t="s">
        <v>1</v>
      </c>
      <c r="C4" s="13" t="s">
        <v>2</v>
      </c>
      <c r="D4" s="1">
        <v>1997</v>
      </c>
      <c r="E4" s="1">
        <f>+D4+1</f>
        <v>1998</v>
      </c>
      <c r="F4" s="1">
        <f>+E4+1</f>
        <v>1999</v>
      </c>
      <c r="G4" s="1">
        <f t="shared" ref="G4:Y4" si="0">+F4+1</f>
        <v>2000</v>
      </c>
      <c r="H4" s="1">
        <f t="shared" si="0"/>
        <v>2001</v>
      </c>
      <c r="I4" s="1">
        <f t="shared" si="0"/>
        <v>2002</v>
      </c>
      <c r="J4" s="1">
        <f t="shared" si="0"/>
        <v>2003</v>
      </c>
      <c r="K4" s="1">
        <f t="shared" si="0"/>
        <v>2004</v>
      </c>
      <c r="L4" s="1">
        <f t="shared" si="0"/>
        <v>2005</v>
      </c>
      <c r="M4" s="1">
        <f t="shared" si="0"/>
        <v>2006</v>
      </c>
      <c r="N4" s="1">
        <f t="shared" si="0"/>
        <v>2007</v>
      </c>
      <c r="O4" s="1">
        <f t="shared" si="0"/>
        <v>2008</v>
      </c>
      <c r="P4" s="1">
        <f t="shared" si="0"/>
        <v>2009</v>
      </c>
      <c r="Q4" s="1">
        <f t="shared" si="0"/>
        <v>2010</v>
      </c>
      <c r="R4" s="1">
        <f t="shared" si="0"/>
        <v>2011</v>
      </c>
      <c r="S4" s="1">
        <f t="shared" si="0"/>
        <v>2012</v>
      </c>
      <c r="T4" s="1">
        <f t="shared" si="0"/>
        <v>2013</v>
      </c>
      <c r="U4" s="1">
        <f t="shared" si="0"/>
        <v>2014</v>
      </c>
      <c r="V4" s="1">
        <f t="shared" si="0"/>
        <v>2015</v>
      </c>
      <c r="W4" s="1">
        <f t="shared" si="0"/>
        <v>2016</v>
      </c>
      <c r="X4" s="1">
        <f t="shared" si="0"/>
        <v>2017</v>
      </c>
      <c r="Y4" s="1">
        <f t="shared" si="0"/>
        <v>2018</v>
      </c>
    </row>
    <row r="5" spans="1:25" s="46" customFormat="1" ht="15.75" x14ac:dyDescent="0.25">
      <c r="A5" s="42" t="s">
        <v>63</v>
      </c>
      <c r="B5" s="43"/>
      <c r="C5" s="44" t="s">
        <v>200</v>
      </c>
      <c r="D5" s="45">
        <f t="shared" ref="D5:T5" si="1">SUM(D6:D8,D11:D14)</f>
        <v>14707.254722709604</v>
      </c>
      <c r="E5" s="45">
        <f t="shared" si="1"/>
        <v>11011.196916123818</v>
      </c>
      <c r="F5" s="45">
        <f t="shared" si="1"/>
        <v>24266.688842637395</v>
      </c>
      <c r="G5" s="45">
        <f t="shared" si="1"/>
        <v>31405.706691261363</v>
      </c>
      <c r="H5" s="45">
        <f t="shared" si="1"/>
        <v>24644.20533921981</v>
      </c>
      <c r="I5" s="45">
        <f t="shared" si="1"/>
        <v>31732.222725924235</v>
      </c>
      <c r="J5" s="45">
        <f t="shared" si="1"/>
        <v>31932.116253656615</v>
      </c>
      <c r="K5" s="45">
        <f t="shared" si="1"/>
        <v>33998.322626406662</v>
      </c>
      <c r="L5" s="45">
        <f t="shared" si="1"/>
        <v>40417.232849621483</v>
      </c>
      <c r="M5" s="45">
        <f t="shared" si="1"/>
        <v>30090.183014318121</v>
      </c>
      <c r="N5" s="45">
        <f t="shared" si="1"/>
        <v>32499.408964840524</v>
      </c>
      <c r="O5" s="45">
        <f t="shared" si="1"/>
        <v>41273.056586149483</v>
      </c>
      <c r="P5" s="45">
        <f t="shared" si="1"/>
        <v>38047.593443013408</v>
      </c>
      <c r="Q5" s="45">
        <f t="shared" si="1"/>
        <v>47073.741564165124</v>
      </c>
      <c r="R5" s="45">
        <f t="shared" si="1"/>
        <v>90929.02671790446</v>
      </c>
      <c r="S5" s="45">
        <f t="shared" si="1"/>
        <v>64395.510476592695</v>
      </c>
      <c r="T5" s="45">
        <f t="shared" si="1"/>
        <v>59371.747243911486</v>
      </c>
      <c r="U5" s="45">
        <f>SUM(U6:U8,U11:U14)</f>
        <v>77616.770070709274</v>
      </c>
      <c r="V5" s="45">
        <f>SUM(V6:V8,V11:V14)</f>
        <v>147646</v>
      </c>
      <c r="W5" s="45">
        <f t="shared" ref="W5:X5" si="2">SUM(W6:W8,W11:W14)</f>
        <v>147218</v>
      </c>
      <c r="X5" s="45">
        <f t="shared" si="2"/>
        <v>188455</v>
      </c>
      <c r="Y5" s="45">
        <f t="shared" ref="Y5" si="3">SUM(Y6:Y8,Y11:Y14)</f>
        <v>120807</v>
      </c>
    </row>
    <row r="6" spans="1:25" s="41" customFormat="1" ht="15" x14ac:dyDescent="0.25">
      <c r="A6" s="37" t="s">
        <v>65</v>
      </c>
      <c r="B6" s="38"/>
      <c r="C6" s="39" t="s">
        <v>201</v>
      </c>
      <c r="D6" s="40">
        <f>[4]Tpub_Demande!D110</f>
        <v>0</v>
      </c>
      <c r="E6" s="40">
        <f>[4]Tpub_Demande!E110</f>
        <v>0</v>
      </c>
      <c r="F6" s="40">
        <f>[4]Tpub_Demande!F110</f>
        <v>0</v>
      </c>
      <c r="G6" s="40">
        <f>[4]Tpub_Demande!G110</f>
        <v>0</v>
      </c>
      <c r="H6" s="40">
        <f>[4]Tpub_Demande!H110</f>
        <v>0</v>
      </c>
      <c r="I6" s="40">
        <f>[4]Tpub_Demande!I110</f>
        <v>0</v>
      </c>
      <c r="J6" s="40">
        <f>[4]Tpub_Demande!J110</f>
        <v>0</v>
      </c>
      <c r="K6" s="40">
        <f>[4]Tpub_Demande!K110</f>
        <v>0</v>
      </c>
      <c r="L6" s="40">
        <f>[4]Tpub_Demande!L110</f>
        <v>0</v>
      </c>
      <c r="M6" s="40">
        <f>[4]Tpub_Demande!M110</f>
        <v>0</v>
      </c>
      <c r="N6" s="40">
        <f>[4]Tpub_Demande!N110</f>
        <v>0</v>
      </c>
      <c r="O6" s="40">
        <f>[4]Tpub_Demande!O110</f>
        <v>0</v>
      </c>
      <c r="P6" s="40">
        <f>[4]Tpub_Demande!P110</f>
        <v>0</v>
      </c>
      <c r="Q6" s="40">
        <f>[4]Tpub_Demande!Q110</f>
        <v>0</v>
      </c>
      <c r="R6" s="40">
        <f>[4]Tpub_Demande!R110</f>
        <v>0</v>
      </c>
      <c r="S6" s="40">
        <f>[4]Tpub_Demande!S110</f>
        <v>0</v>
      </c>
      <c r="T6" s="40">
        <f>[4]Tpub_Demande!T110</f>
        <v>0</v>
      </c>
      <c r="U6" s="40">
        <f>[4]Tpub_Demande!U110</f>
        <v>0</v>
      </c>
      <c r="V6" s="40">
        <f>[7]EreCrt!E4036</f>
        <v>0</v>
      </c>
      <c r="W6" s="40">
        <f>[7]EreCrt!F4036</f>
        <v>0</v>
      </c>
      <c r="X6" s="40">
        <f>[7]EreCrt!G4036</f>
        <v>54</v>
      </c>
      <c r="Y6" s="40">
        <f>[7]EreCrt!H4036</f>
        <v>53</v>
      </c>
    </row>
    <row r="7" spans="1:25" s="41" customFormat="1" ht="15" x14ac:dyDescent="0.25">
      <c r="A7" s="37" t="s">
        <v>67</v>
      </c>
      <c r="B7" s="38"/>
      <c r="C7" s="39" t="s">
        <v>202</v>
      </c>
      <c r="D7" s="40">
        <f>[4]Tpub_Demande!D111</f>
        <v>0</v>
      </c>
      <c r="E7" s="40">
        <f>[4]Tpub_Demande!E111</f>
        <v>0</v>
      </c>
      <c r="F7" s="40">
        <f>[4]Tpub_Demande!F111</f>
        <v>0</v>
      </c>
      <c r="G7" s="40">
        <f>[4]Tpub_Demande!G111</f>
        <v>0</v>
      </c>
      <c r="H7" s="40">
        <f>[4]Tpub_Demande!H111</f>
        <v>0</v>
      </c>
      <c r="I7" s="40">
        <f>[4]Tpub_Demande!I111</f>
        <v>0</v>
      </c>
      <c r="J7" s="40">
        <f>[4]Tpub_Demande!J111</f>
        <v>0</v>
      </c>
      <c r="K7" s="40">
        <f>[4]Tpub_Demande!K111</f>
        <v>0</v>
      </c>
      <c r="L7" s="40">
        <f>[4]Tpub_Demande!L111</f>
        <v>0</v>
      </c>
      <c r="M7" s="40">
        <f>[4]Tpub_Demande!M111</f>
        <v>0</v>
      </c>
      <c r="N7" s="40">
        <f>[4]Tpub_Demande!N111</f>
        <v>0</v>
      </c>
      <c r="O7" s="40">
        <f>[4]Tpub_Demande!O111</f>
        <v>0</v>
      </c>
      <c r="P7" s="40">
        <f>[4]Tpub_Demande!P111</f>
        <v>0</v>
      </c>
      <c r="Q7" s="40">
        <f>[4]Tpub_Demande!Q111</f>
        <v>0</v>
      </c>
      <c r="R7" s="40">
        <f>[4]Tpub_Demande!R111</f>
        <v>0</v>
      </c>
      <c r="S7" s="40">
        <f>[4]Tpub_Demande!S111</f>
        <v>0</v>
      </c>
      <c r="T7" s="40">
        <f>[4]Tpub_Demande!T111</f>
        <v>0</v>
      </c>
      <c r="U7" s="40">
        <f>[4]Tpub_Demande!U111</f>
        <v>0</v>
      </c>
      <c r="V7" s="40">
        <f>[7]EreCrt!E4037</f>
        <v>0</v>
      </c>
      <c r="W7" s="40">
        <f>[7]EreCrt!F4037</f>
        <v>0</v>
      </c>
      <c r="X7" s="40">
        <f>[7]EreCrt!G4037</f>
        <v>3</v>
      </c>
      <c r="Y7" s="40">
        <f>[7]EreCrt!H4037</f>
        <v>144</v>
      </c>
    </row>
    <row r="8" spans="1:25" s="41" customFormat="1" ht="15" x14ac:dyDescent="0.25">
      <c r="A8" s="37" t="s">
        <v>69</v>
      </c>
      <c r="B8" s="38"/>
      <c r="C8" s="39" t="s">
        <v>203</v>
      </c>
      <c r="D8" s="40">
        <f t="shared" ref="D8:T8" si="4">SUM(D9:D10)</f>
        <v>14368.43097220291</v>
      </c>
      <c r="E8" s="40">
        <f t="shared" si="4"/>
        <v>10743.482019611734</v>
      </c>
      <c r="F8" s="40">
        <f t="shared" si="4"/>
        <v>23818.671015491771</v>
      </c>
      <c r="G8" s="40">
        <f t="shared" si="4"/>
        <v>30970.664399194888</v>
      </c>
      <c r="H8" s="40">
        <f t="shared" si="4"/>
        <v>23797.771119317884</v>
      </c>
      <c r="I8" s="40">
        <f t="shared" si="4"/>
        <v>30906.338670065732</v>
      </c>
      <c r="J8" s="40">
        <f t="shared" si="4"/>
        <v>31132.709669109292</v>
      </c>
      <c r="K8" s="40">
        <f t="shared" si="4"/>
        <v>33146.864684819971</v>
      </c>
      <c r="L8" s="40">
        <f t="shared" si="4"/>
        <v>39303.840584927646</v>
      </c>
      <c r="M8" s="40">
        <f t="shared" si="4"/>
        <v>29093.624624652366</v>
      </c>
      <c r="N8" s="40">
        <f t="shared" si="4"/>
        <v>31830.866180929301</v>
      </c>
      <c r="O8" s="40">
        <f t="shared" si="4"/>
        <v>40242.701931216798</v>
      </c>
      <c r="P8" s="40">
        <f t="shared" si="4"/>
        <v>36838.064471071528</v>
      </c>
      <c r="Q8" s="40">
        <f t="shared" si="4"/>
        <v>45188.602948895779</v>
      </c>
      <c r="R8" s="40">
        <f t="shared" si="4"/>
        <v>90074.478410652649</v>
      </c>
      <c r="S8" s="40">
        <f t="shared" si="4"/>
        <v>63866.347261585062</v>
      </c>
      <c r="T8" s="40">
        <f t="shared" si="4"/>
        <v>57614.307619366184</v>
      </c>
      <c r="U8" s="40">
        <f>SUM(U9:U10)</f>
        <v>76660.788628755035</v>
      </c>
      <c r="V8" s="40">
        <f>SUM(V9:V10)</f>
        <v>133244</v>
      </c>
      <c r="W8" s="40">
        <f t="shared" ref="W8:X8" si="5">SUM(W9:W10)</f>
        <v>147109</v>
      </c>
      <c r="X8" s="40">
        <f t="shared" si="5"/>
        <v>188002</v>
      </c>
      <c r="Y8" s="40">
        <f t="shared" ref="Y8" si="6">SUM(Y9:Y10)</f>
        <v>120089</v>
      </c>
    </row>
    <row r="9" spans="1:25" s="36" customFormat="1" ht="12" x14ac:dyDescent="0.2">
      <c r="A9" s="33" t="s">
        <v>228</v>
      </c>
      <c r="B9" s="34"/>
      <c r="C9" s="35" t="s">
        <v>204</v>
      </c>
      <c r="D9" s="20">
        <f>[4]Tpub_Demande!D113</f>
        <v>14368.43097220291</v>
      </c>
      <c r="E9" s="20">
        <f>[4]Tpub_Demande!E113</f>
        <v>10743.482019611734</v>
      </c>
      <c r="F9" s="20">
        <f>[4]Tpub_Demande!F113</f>
        <v>23818.671015491771</v>
      </c>
      <c r="G9" s="20">
        <f>[4]Tpub_Demande!G113</f>
        <v>30970.664399194888</v>
      </c>
      <c r="H9" s="20">
        <f>[4]Tpub_Demande!H113</f>
        <v>23797.771119317884</v>
      </c>
      <c r="I9" s="20">
        <f>[4]Tpub_Demande!I113</f>
        <v>30906.338670065732</v>
      </c>
      <c r="J9" s="20">
        <f>[4]Tpub_Demande!J113</f>
        <v>31132.709669109292</v>
      </c>
      <c r="K9" s="20">
        <f>[4]Tpub_Demande!K113</f>
        <v>33146.864684819971</v>
      </c>
      <c r="L9" s="20">
        <f>[4]Tpub_Demande!L113</f>
        <v>39303.840584927646</v>
      </c>
      <c r="M9" s="20">
        <f>[4]Tpub_Demande!M113</f>
        <v>29093.624624652366</v>
      </c>
      <c r="N9" s="20">
        <f>[4]Tpub_Demande!N113</f>
        <v>31830.866180929301</v>
      </c>
      <c r="O9" s="20">
        <f>[4]Tpub_Demande!O113</f>
        <v>40242.701931216798</v>
      </c>
      <c r="P9" s="20">
        <f>[4]Tpub_Demande!P113</f>
        <v>36838.064471071528</v>
      </c>
      <c r="Q9" s="20">
        <f>[4]Tpub_Demande!Q113</f>
        <v>45188.602948895779</v>
      </c>
      <c r="R9" s="20">
        <f>[4]Tpub_Demande!R113</f>
        <v>90074.478410652649</v>
      </c>
      <c r="S9" s="20">
        <f>[4]Tpub_Demande!S113</f>
        <v>63866.347261585062</v>
      </c>
      <c r="T9" s="20">
        <f>[4]Tpub_Demande!T113</f>
        <v>57614.307619366184</v>
      </c>
      <c r="U9" s="20">
        <f>[4]Tpub_Demande!U113</f>
        <v>76660.788628755035</v>
      </c>
      <c r="V9" s="20">
        <f>[7]EreCrt!E4039</f>
        <v>133244</v>
      </c>
      <c r="W9" s="20">
        <f>[7]EreCrt!F4039</f>
        <v>147109</v>
      </c>
      <c r="X9" s="20">
        <f>[7]EreCrt!G4039</f>
        <v>188001</v>
      </c>
      <c r="Y9" s="20">
        <f>[7]EreCrt!H4039</f>
        <v>120081</v>
      </c>
    </row>
    <row r="10" spans="1:25" s="36" customFormat="1" ht="12" x14ac:dyDescent="0.2">
      <c r="A10" s="33" t="s">
        <v>229</v>
      </c>
      <c r="B10" s="34"/>
      <c r="C10" s="35" t="s">
        <v>205</v>
      </c>
      <c r="D10" s="20">
        <f>[4]Tpub_Demande!D114</f>
        <v>0</v>
      </c>
      <c r="E10" s="20">
        <f>[4]Tpub_Demande!E114</f>
        <v>0</v>
      </c>
      <c r="F10" s="20">
        <f>[4]Tpub_Demande!F114</f>
        <v>0</v>
      </c>
      <c r="G10" s="20">
        <f>[4]Tpub_Demande!G114</f>
        <v>0</v>
      </c>
      <c r="H10" s="20">
        <f>[4]Tpub_Demande!H114</f>
        <v>0</v>
      </c>
      <c r="I10" s="20">
        <f>[4]Tpub_Demande!I114</f>
        <v>0</v>
      </c>
      <c r="J10" s="20">
        <f>[4]Tpub_Demande!J114</f>
        <v>0</v>
      </c>
      <c r="K10" s="20">
        <f>[4]Tpub_Demande!K114</f>
        <v>0</v>
      </c>
      <c r="L10" s="20">
        <f>[4]Tpub_Demande!L114</f>
        <v>0</v>
      </c>
      <c r="M10" s="20">
        <f>[4]Tpub_Demande!M114</f>
        <v>0</v>
      </c>
      <c r="N10" s="20">
        <f>[4]Tpub_Demande!N114</f>
        <v>0</v>
      </c>
      <c r="O10" s="20">
        <f>[4]Tpub_Demande!O114</f>
        <v>0</v>
      </c>
      <c r="P10" s="20">
        <f>[4]Tpub_Demande!P114</f>
        <v>0</v>
      </c>
      <c r="Q10" s="20">
        <f>[4]Tpub_Demande!Q114</f>
        <v>0</v>
      </c>
      <c r="R10" s="20">
        <f>[4]Tpub_Demande!R114</f>
        <v>0</v>
      </c>
      <c r="S10" s="20">
        <f>[4]Tpub_Demande!S114</f>
        <v>0</v>
      </c>
      <c r="T10" s="20">
        <f>[4]Tpub_Demande!T114</f>
        <v>0</v>
      </c>
      <c r="U10" s="20">
        <f>[4]Tpub_Demande!U114</f>
        <v>0</v>
      </c>
      <c r="V10" s="20">
        <f>[7]EreCrt!E4040</f>
        <v>0</v>
      </c>
      <c r="W10" s="20">
        <f>[7]EreCrt!F4040</f>
        <v>0</v>
      </c>
      <c r="X10" s="20">
        <f>[7]EreCrt!G4040</f>
        <v>1</v>
      </c>
      <c r="Y10" s="20">
        <f>[7]EreCrt!H4040</f>
        <v>8</v>
      </c>
    </row>
    <row r="11" spans="1:25" s="41" customFormat="1" ht="15" x14ac:dyDescent="0.25">
      <c r="A11" s="37" t="s">
        <v>71</v>
      </c>
      <c r="B11" s="38"/>
      <c r="C11" s="39" t="s">
        <v>206</v>
      </c>
      <c r="D11" s="40">
        <f>[4]Tpub_Demande!D115</f>
        <v>0</v>
      </c>
      <c r="E11" s="40">
        <f>[4]Tpub_Demande!E115</f>
        <v>0</v>
      </c>
      <c r="F11" s="40">
        <f>[4]Tpub_Demande!F115</f>
        <v>0</v>
      </c>
      <c r="G11" s="40">
        <f>[4]Tpub_Demande!G115</f>
        <v>0</v>
      </c>
      <c r="H11" s="40">
        <f>[4]Tpub_Demande!H115</f>
        <v>0</v>
      </c>
      <c r="I11" s="40">
        <f>[4]Tpub_Demande!I115</f>
        <v>0</v>
      </c>
      <c r="J11" s="40">
        <f>[4]Tpub_Demande!J115</f>
        <v>0</v>
      </c>
      <c r="K11" s="40">
        <f>[4]Tpub_Demande!K115</f>
        <v>0</v>
      </c>
      <c r="L11" s="40">
        <f>[4]Tpub_Demande!L115</f>
        <v>0</v>
      </c>
      <c r="M11" s="40">
        <f>[4]Tpub_Demande!M115</f>
        <v>0</v>
      </c>
      <c r="N11" s="40">
        <f>[4]Tpub_Demande!N115</f>
        <v>0</v>
      </c>
      <c r="O11" s="40">
        <f>[4]Tpub_Demande!O115</f>
        <v>0</v>
      </c>
      <c r="P11" s="40">
        <f>[4]Tpub_Demande!P115</f>
        <v>0</v>
      </c>
      <c r="Q11" s="40">
        <f>[4]Tpub_Demande!Q115</f>
        <v>0</v>
      </c>
      <c r="R11" s="40">
        <f>[4]Tpub_Demande!R115</f>
        <v>0</v>
      </c>
      <c r="S11" s="40">
        <f>[4]Tpub_Demande!S115</f>
        <v>0</v>
      </c>
      <c r="T11" s="40">
        <f>[4]Tpub_Demande!T115</f>
        <v>0</v>
      </c>
      <c r="U11" s="40">
        <f>[4]Tpub_Demande!U115</f>
        <v>0</v>
      </c>
      <c r="V11" s="40">
        <f>[7]EreCrt!E4041</f>
        <v>0</v>
      </c>
      <c r="W11" s="40">
        <f>[7]EreCrt!F4041</f>
        <v>0</v>
      </c>
      <c r="X11" s="40">
        <f>[7]EreCrt!G4041</f>
        <v>0</v>
      </c>
      <c r="Y11" s="40">
        <f>[7]EreCrt!H4041</f>
        <v>0</v>
      </c>
    </row>
    <row r="12" spans="1:25" s="41" customFormat="1" ht="15" x14ac:dyDescent="0.25">
      <c r="A12" s="37" t="s">
        <v>230</v>
      </c>
      <c r="B12" s="38"/>
      <c r="C12" s="39" t="s">
        <v>207</v>
      </c>
      <c r="D12" s="40">
        <f>[4]Tpub_Demande!D116</f>
        <v>0</v>
      </c>
      <c r="E12" s="40">
        <f>[4]Tpub_Demande!E116</f>
        <v>0</v>
      </c>
      <c r="F12" s="40">
        <f>[4]Tpub_Demande!F116</f>
        <v>0</v>
      </c>
      <c r="G12" s="40">
        <f>[4]Tpub_Demande!G116</f>
        <v>0</v>
      </c>
      <c r="H12" s="40">
        <f>[4]Tpub_Demande!H116</f>
        <v>0</v>
      </c>
      <c r="I12" s="40">
        <f>[4]Tpub_Demande!I116</f>
        <v>0</v>
      </c>
      <c r="J12" s="40">
        <f>[4]Tpub_Demande!J116</f>
        <v>0</v>
      </c>
      <c r="K12" s="40">
        <f>[4]Tpub_Demande!K116</f>
        <v>0</v>
      </c>
      <c r="L12" s="40">
        <f>[4]Tpub_Demande!L116</f>
        <v>0</v>
      </c>
      <c r="M12" s="40">
        <f>[4]Tpub_Demande!M116</f>
        <v>0</v>
      </c>
      <c r="N12" s="40">
        <f>[4]Tpub_Demande!N116</f>
        <v>0</v>
      </c>
      <c r="O12" s="40">
        <f>[4]Tpub_Demande!O116</f>
        <v>0</v>
      </c>
      <c r="P12" s="40">
        <f>[4]Tpub_Demande!P116</f>
        <v>0</v>
      </c>
      <c r="Q12" s="40">
        <f>[4]Tpub_Demande!Q116</f>
        <v>0</v>
      </c>
      <c r="R12" s="40">
        <f>[4]Tpub_Demande!R116</f>
        <v>0</v>
      </c>
      <c r="S12" s="40">
        <f>[4]Tpub_Demande!S116</f>
        <v>0</v>
      </c>
      <c r="T12" s="40">
        <f>[4]Tpub_Demande!T116</f>
        <v>0</v>
      </c>
      <c r="U12" s="40">
        <f>[4]Tpub_Demande!U116</f>
        <v>0</v>
      </c>
      <c r="V12" s="40">
        <f>[7]EreCrt!E4042</f>
        <v>0</v>
      </c>
      <c r="W12" s="40">
        <f>[7]EreCrt!F4042</f>
        <v>0</v>
      </c>
      <c r="X12" s="40">
        <f>[7]EreCrt!G4042</f>
        <v>272</v>
      </c>
      <c r="Y12" s="40">
        <f>[7]EreCrt!H4042</f>
        <v>441</v>
      </c>
    </row>
    <row r="13" spans="1:25" s="41" customFormat="1" ht="15" x14ac:dyDescent="0.25">
      <c r="A13" s="37" t="s">
        <v>231</v>
      </c>
      <c r="B13" s="38"/>
      <c r="C13" s="39" t="s">
        <v>208</v>
      </c>
      <c r="D13" s="40">
        <f>[4]Tpub_Demande!D117</f>
        <v>297.17606173237277</v>
      </c>
      <c r="E13" s="40">
        <f>[4]Tpub_Demande!E117</f>
        <v>213.28254386711856</v>
      </c>
      <c r="F13" s="40">
        <f>[4]Tpub_Demande!F117</f>
        <v>369.47880695461095</v>
      </c>
      <c r="G13" s="40">
        <f>[4]Tpub_Demande!G117</f>
        <v>351.18304142458044</v>
      </c>
      <c r="H13" s="40">
        <f>[4]Tpub_Demande!H117</f>
        <v>734.96249608103392</v>
      </c>
      <c r="I13" s="40">
        <f>[4]Tpub_Demande!I117</f>
        <v>706.28806595493222</v>
      </c>
      <c r="J13" s="40">
        <f>[4]Tpub_Demande!J117</f>
        <v>732.87484241333823</v>
      </c>
      <c r="K13" s="40">
        <f>[4]Tpub_Demande!K117</f>
        <v>772.59163547684045</v>
      </c>
      <c r="L13" s="40">
        <f>[4]Tpub_Demande!L117</f>
        <v>1026.2509281501011</v>
      </c>
      <c r="M13" s="40">
        <f>[4]Tpub_Demande!M117</f>
        <v>865.29584023863811</v>
      </c>
      <c r="N13" s="40">
        <f>[4]Tpub_Demande!N117</f>
        <v>613.35895040399555</v>
      </c>
      <c r="O13" s="40">
        <f>[4]Tpub_Demande!O117</f>
        <v>979.6486741479647</v>
      </c>
      <c r="P13" s="40">
        <f>[4]Tpub_Demande!P117</f>
        <v>1172.0150560126899</v>
      </c>
      <c r="Q13" s="40">
        <f>[4]Tpub_Demande!Q117</f>
        <v>1852.6018321980901</v>
      </c>
      <c r="R13" s="40">
        <f>[4]Tpub_Demande!R117</f>
        <v>816.98662801607259</v>
      </c>
      <c r="S13" s="40">
        <f>[4]Tpub_Demande!S117</f>
        <v>498.20198854494106</v>
      </c>
      <c r="T13" s="40">
        <f>[4]Tpub_Demande!T117</f>
        <v>1681.0995000911066</v>
      </c>
      <c r="U13" s="40">
        <f>[4]Tpub_Demande!U117</f>
        <v>877.78863561734101</v>
      </c>
      <c r="V13" s="40">
        <f>[7]EreCrt!E4043</f>
        <v>14321</v>
      </c>
      <c r="W13" s="40">
        <f>[7]EreCrt!F4043</f>
        <v>24</v>
      </c>
      <c r="X13" s="40">
        <f>[7]EreCrt!G4043</f>
        <v>2</v>
      </c>
      <c r="Y13" s="40">
        <f>[7]EreCrt!H4043</f>
        <v>3</v>
      </c>
    </row>
    <row r="14" spans="1:25" s="41" customFormat="1" ht="15" x14ac:dyDescent="0.25">
      <c r="A14" s="37" t="s">
        <v>232</v>
      </c>
      <c r="B14" s="38"/>
      <c r="C14" s="39" t="s">
        <v>209</v>
      </c>
      <c r="D14" s="40">
        <f>[4]Tpub_Demande!D118</f>
        <v>41.647688774320351</v>
      </c>
      <c r="E14" s="40">
        <f>[4]Tpub_Demande!E118</f>
        <v>54.432352644964951</v>
      </c>
      <c r="F14" s="40">
        <f>[4]Tpub_Demande!F118</f>
        <v>78.53902019101163</v>
      </c>
      <c r="G14" s="40">
        <f>[4]Tpub_Demande!G118</f>
        <v>83.859250641891919</v>
      </c>
      <c r="H14" s="40">
        <f>[4]Tpub_Demande!H118</f>
        <v>111.47172382089354</v>
      </c>
      <c r="I14" s="40">
        <f>[4]Tpub_Demande!I118</f>
        <v>119.59598990357121</v>
      </c>
      <c r="J14" s="40">
        <f>[4]Tpub_Demande!J118</f>
        <v>66.531742133987606</v>
      </c>
      <c r="K14" s="40">
        <f>[4]Tpub_Demande!K118</f>
        <v>78.86630610984939</v>
      </c>
      <c r="L14" s="40">
        <f>[4]Tpub_Demande!L118</f>
        <v>87.141336543733573</v>
      </c>
      <c r="M14" s="40">
        <f>[4]Tpub_Demande!M118</f>
        <v>131.26254942711432</v>
      </c>
      <c r="N14" s="40">
        <f>[4]Tpub_Demande!N118</f>
        <v>55.183833507229686</v>
      </c>
      <c r="O14" s="40">
        <f>[4]Tpub_Demande!O118</f>
        <v>50.705980784720175</v>
      </c>
      <c r="P14" s="40">
        <f>[4]Tpub_Demande!P118</f>
        <v>37.513915929188471</v>
      </c>
      <c r="Q14" s="40">
        <f>[4]Tpub_Demande!Q118</f>
        <v>32.536783071256409</v>
      </c>
      <c r="R14" s="40">
        <f>[4]Tpub_Demande!R118</f>
        <v>37.561679235738389</v>
      </c>
      <c r="S14" s="40">
        <f>[4]Tpub_Demande!S118</f>
        <v>30.961226462693546</v>
      </c>
      <c r="T14" s="40">
        <f>[4]Tpub_Demande!T118</f>
        <v>76.340124454195575</v>
      </c>
      <c r="U14" s="40">
        <f>[4]Tpub_Demande!U118</f>
        <v>78.192806336892943</v>
      </c>
      <c r="V14" s="40">
        <f>[7]EreCrt!E4044</f>
        <v>81</v>
      </c>
      <c r="W14" s="40">
        <f>[7]EreCrt!F4044</f>
        <v>85</v>
      </c>
      <c r="X14" s="40">
        <f>[7]EreCrt!G4044</f>
        <v>122</v>
      </c>
      <c r="Y14" s="40">
        <f>[7]EreCrt!H4044</f>
        <v>77</v>
      </c>
    </row>
    <row r="15" spans="1:25" s="46" customFormat="1" ht="15.75" x14ac:dyDescent="0.25">
      <c r="A15" s="42" t="s">
        <v>73</v>
      </c>
      <c r="B15" s="43"/>
      <c r="C15" s="44" t="s">
        <v>210</v>
      </c>
      <c r="D15" s="45">
        <f>[4]Tpub_Demande!D119</f>
        <v>0</v>
      </c>
      <c r="E15" s="45">
        <f>[4]Tpub_Demande!E119</f>
        <v>0</v>
      </c>
      <c r="F15" s="45">
        <f>[4]Tpub_Demande!F119</f>
        <v>0</v>
      </c>
      <c r="G15" s="45">
        <f>[4]Tpub_Demande!G119</f>
        <v>0</v>
      </c>
      <c r="H15" s="45">
        <f>[4]Tpub_Demande!H119</f>
        <v>0</v>
      </c>
      <c r="I15" s="45">
        <f>[4]Tpub_Demande!I119</f>
        <v>0</v>
      </c>
      <c r="J15" s="45">
        <f>[4]Tpub_Demande!J119</f>
        <v>0</v>
      </c>
      <c r="K15" s="45">
        <f>[4]Tpub_Demande!K119</f>
        <v>0</v>
      </c>
      <c r="L15" s="45">
        <f>[4]Tpub_Demande!L119</f>
        <v>0</v>
      </c>
      <c r="M15" s="45">
        <f>[4]Tpub_Demande!M119</f>
        <v>0</v>
      </c>
      <c r="N15" s="45">
        <f>[4]Tpub_Demande!N119</f>
        <v>0</v>
      </c>
      <c r="O15" s="45">
        <f>[4]Tpub_Demande!O119</f>
        <v>0</v>
      </c>
      <c r="P15" s="45">
        <f>[4]Tpub_Demande!P119</f>
        <v>0</v>
      </c>
      <c r="Q15" s="45">
        <f>[4]Tpub_Demande!Q119</f>
        <v>0</v>
      </c>
      <c r="R15" s="45">
        <f>[4]Tpub_Demande!R119</f>
        <v>0</v>
      </c>
      <c r="S15" s="45">
        <f>[4]Tpub_Demande!S119</f>
        <v>0</v>
      </c>
      <c r="T15" s="45">
        <f>[4]Tpub_Demande!T119</f>
        <v>0</v>
      </c>
      <c r="U15" s="45">
        <f>[4]Tpub_Demande!U119</f>
        <v>0</v>
      </c>
      <c r="V15" s="45">
        <f>[7]EreCrt!E4045</f>
        <v>0</v>
      </c>
      <c r="W15" s="45">
        <f>[7]EreCrt!F4045</f>
        <v>0</v>
      </c>
      <c r="X15" s="45">
        <f>[7]EreCrt!G4045</f>
        <v>20</v>
      </c>
      <c r="Y15" s="45">
        <f>[7]EreCrt!H4045</f>
        <v>20</v>
      </c>
    </row>
    <row r="16" spans="1:25" s="46" customFormat="1" ht="15.75" x14ac:dyDescent="0.25">
      <c r="A16" s="42" t="s">
        <v>85</v>
      </c>
      <c r="B16" s="43"/>
      <c r="C16" s="44" t="s">
        <v>211</v>
      </c>
      <c r="D16" s="45">
        <f t="shared" ref="D16:T16" si="7">SUM(D17,D23:D27,D31)</f>
        <v>1866.4151967315577</v>
      </c>
      <c r="E16" s="45">
        <f t="shared" si="7"/>
        <v>864.78135165546939</v>
      </c>
      <c r="F16" s="45">
        <f t="shared" si="7"/>
        <v>1544.5986674534092</v>
      </c>
      <c r="G16" s="45">
        <f t="shared" si="7"/>
        <v>1561.5439330663635</v>
      </c>
      <c r="H16" s="45">
        <f t="shared" si="7"/>
        <v>2330.0592316837647</v>
      </c>
      <c r="I16" s="45">
        <f t="shared" si="7"/>
        <v>2363.0884246773971</v>
      </c>
      <c r="J16" s="45">
        <f t="shared" si="7"/>
        <v>2310.3556063662868</v>
      </c>
      <c r="K16" s="45">
        <f t="shared" si="7"/>
        <v>1347.0366613456843</v>
      </c>
      <c r="L16" s="45">
        <f t="shared" si="7"/>
        <v>1407.124952452745</v>
      </c>
      <c r="M16" s="45">
        <f t="shared" si="7"/>
        <v>835.52080820721471</v>
      </c>
      <c r="N16" s="45">
        <f t="shared" si="7"/>
        <v>656.85731350150149</v>
      </c>
      <c r="O16" s="45">
        <f t="shared" si="7"/>
        <v>1631.1688283749013</v>
      </c>
      <c r="P16" s="45">
        <f t="shared" si="7"/>
        <v>978.00300496613818</v>
      </c>
      <c r="Q16" s="45">
        <f t="shared" si="7"/>
        <v>1329.699218779155</v>
      </c>
      <c r="R16" s="45">
        <f t="shared" si="7"/>
        <v>1972.9087685957861</v>
      </c>
      <c r="S16" s="45">
        <f t="shared" si="7"/>
        <v>2479.0798862049128</v>
      </c>
      <c r="T16" s="45">
        <f t="shared" si="7"/>
        <v>1676.9140130044432</v>
      </c>
      <c r="U16" s="45">
        <f>SUM(U17,U23:U27,U31)</f>
        <v>1771.7442049579545</v>
      </c>
      <c r="V16" s="45">
        <f>SUM(V17,V23:V27,V31)</f>
        <v>1811</v>
      </c>
      <c r="W16" s="45">
        <f t="shared" ref="W16:X16" si="8">SUM(W17,W23:W27,W31)</f>
        <v>1899</v>
      </c>
      <c r="X16" s="45">
        <f t="shared" si="8"/>
        <v>2904</v>
      </c>
      <c r="Y16" s="45">
        <f t="shared" ref="Y16" si="9">SUM(Y17,Y23:Y27,Y31)</f>
        <v>61722</v>
      </c>
    </row>
    <row r="17" spans="1:25" s="41" customFormat="1" ht="15" x14ac:dyDescent="0.25">
      <c r="A17" s="37" t="s">
        <v>87</v>
      </c>
      <c r="B17" s="38"/>
      <c r="C17" s="39" t="s">
        <v>78</v>
      </c>
      <c r="D17" s="40">
        <f t="shared" ref="D17:T17" si="10">SUM(D18:D22)</f>
        <v>16.523081261238925</v>
      </c>
      <c r="E17" s="40">
        <f t="shared" si="10"/>
        <v>16.662055375674385</v>
      </c>
      <c r="F17" s="40">
        <f t="shared" si="10"/>
        <v>17.001859662363145</v>
      </c>
      <c r="G17" s="40">
        <f t="shared" si="10"/>
        <v>17.452808795352375</v>
      </c>
      <c r="H17" s="40">
        <f t="shared" si="10"/>
        <v>16.992890370743467</v>
      </c>
      <c r="I17" s="40">
        <f t="shared" si="10"/>
        <v>17.442123209876417</v>
      </c>
      <c r="J17" s="40">
        <f t="shared" si="10"/>
        <v>2200.2857182084485</v>
      </c>
      <c r="K17" s="40">
        <f t="shared" si="10"/>
        <v>1228.3947209618825</v>
      </c>
      <c r="L17" s="40">
        <f t="shared" si="10"/>
        <v>1272.7282918699077</v>
      </c>
      <c r="M17" s="40">
        <f t="shared" si="10"/>
        <v>706.18937020362614</v>
      </c>
      <c r="N17" s="40">
        <f t="shared" si="10"/>
        <v>373.85932182357033</v>
      </c>
      <c r="O17" s="40">
        <f t="shared" si="10"/>
        <v>733.09760584879177</v>
      </c>
      <c r="P17" s="40">
        <f t="shared" si="10"/>
        <v>656.74620858529465</v>
      </c>
      <c r="Q17" s="40">
        <f t="shared" si="10"/>
        <v>410.68262627648153</v>
      </c>
      <c r="R17" s="40">
        <f t="shared" si="10"/>
        <v>608.20278144169595</v>
      </c>
      <c r="S17" s="40">
        <f t="shared" si="10"/>
        <v>463.71601836905774</v>
      </c>
      <c r="T17" s="40">
        <f t="shared" si="10"/>
        <v>102.99964173256667</v>
      </c>
      <c r="U17" s="40">
        <f>SUM(U18:U22)</f>
        <v>98.546732558820082</v>
      </c>
      <c r="V17" s="40">
        <f>SUM(V18:V22)</f>
        <v>98</v>
      </c>
      <c r="W17" s="40">
        <f t="shared" ref="W17:X17" si="11">SUM(W18:W22)</f>
        <v>114</v>
      </c>
      <c r="X17" s="40">
        <f t="shared" si="11"/>
        <v>911</v>
      </c>
      <c r="Y17" s="40">
        <f t="shared" ref="Y17" si="12">SUM(Y18:Y22)</f>
        <v>951</v>
      </c>
    </row>
    <row r="18" spans="1:25" s="36" customFormat="1" ht="12" x14ac:dyDescent="0.2">
      <c r="A18" s="33" t="s">
        <v>233</v>
      </c>
      <c r="B18" s="34"/>
      <c r="C18" s="35" t="s">
        <v>212</v>
      </c>
      <c r="D18" s="20">
        <f>[4]Tpub_Demande!D122</f>
        <v>0</v>
      </c>
      <c r="E18" s="20">
        <f>[4]Tpub_Demande!E122</f>
        <v>0</v>
      </c>
      <c r="F18" s="20">
        <f>[4]Tpub_Demande!F122</f>
        <v>0</v>
      </c>
      <c r="G18" s="20">
        <f>[4]Tpub_Demande!G122</f>
        <v>0</v>
      </c>
      <c r="H18" s="20">
        <f>[4]Tpub_Demande!H122</f>
        <v>0</v>
      </c>
      <c r="I18" s="20">
        <f>[4]Tpub_Demande!I122</f>
        <v>0</v>
      </c>
      <c r="J18" s="20">
        <f>[4]Tpub_Demande!J122</f>
        <v>0</v>
      </c>
      <c r="K18" s="20">
        <f>[4]Tpub_Demande!K122</f>
        <v>0</v>
      </c>
      <c r="L18" s="20">
        <f>[4]Tpub_Demande!L122</f>
        <v>0</v>
      </c>
      <c r="M18" s="20">
        <f>[4]Tpub_Demande!M122</f>
        <v>0</v>
      </c>
      <c r="N18" s="20">
        <f>[4]Tpub_Demande!N122</f>
        <v>0</v>
      </c>
      <c r="O18" s="20">
        <f>[4]Tpub_Demande!O122</f>
        <v>0</v>
      </c>
      <c r="P18" s="20">
        <f>[4]Tpub_Demande!P122</f>
        <v>0</v>
      </c>
      <c r="Q18" s="20">
        <f>[4]Tpub_Demande!Q122</f>
        <v>0</v>
      </c>
      <c r="R18" s="20">
        <f>[4]Tpub_Demande!R122</f>
        <v>0</v>
      </c>
      <c r="S18" s="20">
        <f>[4]Tpub_Demande!S122</f>
        <v>0</v>
      </c>
      <c r="T18" s="20">
        <f>[4]Tpub_Demande!T122</f>
        <v>0</v>
      </c>
      <c r="U18" s="20">
        <f>[4]Tpub_Demande!U122</f>
        <v>0</v>
      </c>
      <c r="V18" s="20">
        <f>[7]EreCrt!E4048</f>
        <v>0</v>
      </c>
      <c r="W18" s="20">
        <f>[7]EreCrt!F4048</f>
        <v>0</v>
      </c>
      <c r="X18" s="20">
        <f>[7]EreCrt!G4048</f>
        <v>0</v>
      </c>
      <c r="Y18" s="20">
        <f>[7]EreCrt!H4048</f>
        <v>0</v>
      </c>
    </row>
    <row r="19" spans="1:25" s="36" customFormat="1" ht="12" x14ac:dyDescent="0.2">
      <c r="A19" s="33" t="s">
        <v>234</v>
      </c>
      <c r="B19" s="34"/>
      <c r="C19" s="35" t="s">
        <v>213</v>
      </c>
      <c r="D19" s="20">
        <f>[4]Tpub_Demande!D123</f>
        <v>0</v>
      </c>
      <c r="E19" s="20">
        <f>[4]Tpub_Demande!E123</f>
        <v>0</v>
      </c>
      <c r="F19" s="20">
        <f>[4]Tpub_Demande!F123</f>
        <v>0</v>
      </c>
      <c r="G19" s="20">
        <f>[4]Tpub_Demande!G123</f>
        <v>0</v>
      </c>
      <c r="H19" s="20">
        <f>[4]Tpub_Demande!H123</f>
        <v>0</v>
      </c>
      <c r="I19" s="20">
        <f>[4]Tpub_Demande!I123</f>
        <v>0</v>
      </c>
      <c r="J19" s="20">
        <f>[4]Tpub_Demande!J123</f>
        <v>0</v>
      </c>
      <c r="K19" s="20">
        <f>[4]Tpub_Demande!K123</f>
        <v>0</v>
      </c>
      <c r="L19" s="20">
        <f>[4]Tpub_Demande!L123</f>
        <v>0</v>
      </c>
      <c r="M19" s="20">
        <f>[4]Tpub_Demande!M123</f>
        <v>0</v>
      </c>
      <c r="N19" s="20">
        <f>[4]Tpub_Demande!N123</f>
        <v>0</v>
      </c>
      <c r="O19" s="20">
        <f>[4]Tpub_Demande!O123</f>
        <v>0</v>
      </c>
      <c r="P19" s="20">
        <f>[4]Tpub_Demande!P123</f>
        <v>0</v>
      </c>
      <c r="Q19" s="20">
        <f>[4]Tpub_Demande!Q123</f>
        <v>0</v>
      </c>
      <c r="R19" s="20">
        <f>[4]Tpub_Demande!R123</f>
        <v>0</v>
      </c>
      <c r="S19" s="20">
        <f>[4]Tpub_Demande!S123</f>
        <v>0</v>
      </c>
      <c r="T19" s="20">
        <f>[4]Tpub_Demande!T123</f>
        <v>0</v>
      </c>
      <c r="U19" s="20">
        <f>[4]Tpub_Demande!U123</f>
        <v>0</v>
      </c>
      <c r="V19" s="20">
        <f>[7]EreCrt!E4049</f>
        <v>0</v>
      </c>
      <c r="W19" s="20">
        <f>[7]EreCrt!F4049</f>
        <v>0</v>
      </c>
      <c r="X19" s="20">
        <f>[7]EreCrt!G4049</f>
        <v>0</v>
      </c>
      <c r="Y19" s="20">
        <f>[7]EreCrt!H4049</f>
        <v>1</v>
      </c>
    </row>
    <row r="20" spans="1:25" s="36" customFormat="1" ht="12" x14ac:dyDescent="0.2">
      <c r="A20" s="33" t="s">
        <v>235</v>
      </c>
      <c r="B20" s="34"/>
      <c r="C20" s="35" t="s">
        <v>214</v>
      </c>
      <c r="D20" s="20">
        <f>[4]Tpub_Demande!D124</f>
        <v>2.5093245214396989</v>
      </c>
      <c r="E20" s="20">
        <f>[4]Tpub_Demande!E124</f>
        <v>2.5043753807039746</v>
      </c>
      <c r="F20" s="20">
        <f>[4]Tpub_Demande!F124</f>
        <v>2.5190402941568575</v>
      </c>
      <c r="G20" s="20">
        <f>[4]Tpub_Demande!G124</f>
        <v>2.5330501621364387</v>
      </c>
      <c r="H20" s="20">
        <f>[4]Tpub_Demande!H124</f>
        <v>2.5302779338613117</v>
      </c>
      <c r="I20" s="20">
        <f>[4]Tpub_Demande!I124</f>
        <v>2.5427860455101454</v>
      </c>
      <c r="J20" s="20">
        <f>[4]Tpub_Demande!J124</f>
        <v>221.46333847661566</v>
      </c>
      <c r="K20" s="20">
        <f>[4]Tpub_Demande!K124</f>
        <v>230.67808394976015</v>
      </c>
      <c r="L20" s="20">
        <f>[4]Tpub_Demande!L124</f>
        <v>232.17773313189039</v>
      </c>
      <c r="M20" s="20">
        <f>[4]Tpub_Demande!M124</f>
        <v>214.46335671480261</v>
      </c>
      <c r="N20" s="20">
        <f>[4]Tpub_Demande!N124</f>
        <v>297.66064636250485</v>
      </c>
      <c r="O20" s="20">
        <f>[4]Tpub_Demande!O124</f>
        <v>548.02192774426408</v>
      </c>
      <c r="P20" s="20">
        <f>[4]Tpub_Demande!P124</f>
        <v>504.14528598708711</v>
      </c>
      <c r="Q20" s="20">
        <f>[4]Tpub_Demande!Q124</f>
        <v>348.68923138662331</v>
      </c>
      <c r="R20" s="20">
        <f>[4]Tpub_Demande!R124</f>
        <v>506.17899570840632</v>
      </c>
      <c r="S20" s="20">
        <f>[4]Tpub_Demande!S124</f>
        <v>405.0743399929313</v>
      </c>
      <c r="T20" s="20">
        <f>[4]Tpub_Demande!T124</f>
        <v>30.742710585185662</v>
      </c>
      <c r="U20" s="20">
        <f>[4]Tpub_Demande!U124</f>
        <v>29.970103203244637</v>
      </c>
      <c r="V20" s="20">
        <f>[7]EreCrt!E4050</f>
        <v>29</v>
      </c>
      <c r="W20" s="20">
        <f>[7]EreCrt!F4050</f>
        <v>30</v>
      </c>
      <c r="X20" s="20">
        <f>[7]EreCrt!G4050</f>
        <v>18</v>
      </c>
      <c r="Y20" s="20">
        <f>[7]EreCrt!H4050</f>
        <v>48</v>
      </c>
    </row>
    <row r="21" spans="1:25" s="36" customFormat="1" ht="12" x14ac:dyDescent="0.2">
      <c r="A21" s="33" t="s">
        <v>236</v>
      </c>
      <c r="B21" s="34"/>
      <c r="C21" s="35" t="s">
        <v>215</v>
      </c>
      <c r="D21" s="20">
        <f>[4]Tpub_Demande!D125</f>
        <v>0</v>
      </c>
      <c r="E21" s="20">
        <f>[4]Tpub_Demande!E125</f>
        <v>0</v>
      </c>
      <c r="F21" s="20">
        <f>[4]Tpub_Demande!F125</f>
        <v>0</v>
      </c>
      <c r="G21" s="20">
        <f>[4]Tpub_Demande!G125</f>
        <v>0</v>
      </c>
      <c r="H21" s="20">
        <f>[4]Tpub_Demande!H125</f>
        <v>0</v>
      </c>
      <c r="I21" s="20">
        <f>[4]Tpub_Demande!I125</f>
        <v>0</v>
      </c>
      <c r="J21" s="20">
        <f>[4]Tpub_Demande!J125</f>
        <v>0</v>
      </c>
      <c r="K21" s="20">
        <f>[4]Tpub_Demande!K125</f>
        <v>0</v>
      </c>
      <c r="L21" s="20">
        <f>[4]Tpub_Demande!L125</f>
        <v>0</v>
      </c>
      <c r="M21" s="20">
        <f>[4]Tpub_Demande!M125</f>
        <v>0</v>
      </c>
      <c r="N21" s="20">
        <f>[4]Tpub_Demande!N125</f>
        <v>0</v>
      </c>
      <c r="O21" s="20">
        <f>[4]Tpub_Demande!O125</f>
        <v>0</v>
      </c>
      <c r="P21" s="20">
        <f>[4]Tpub_Demande!P125</f>
        <v>0</v>
      </c>
      <c r="Q21" s="20">
        <f>[4]Tpub_Demande!Q125</f>
        <v>0</v>
      </c>
      <c r="R21" s="20">
        <f>[4]Tpub_Demande!R125</f>
        <v>0</v>
      </c>
      <c r="S21" s="20">
        <f>[4]Tpub_Demande!S125</f>
        <v>0</v>
      </c>
      <c r="T21" s="20">
        <f>[4]Tpub_Demande!T125</f>
        <v>0</v>
      </c>
      <c r="U21" s="20">
        <f>[4]Tpub_Demande!U125</f>
        <v>0</v>
      </c>
      <c r="V21" s="20">
        <f>[7]EreCrt!E4051</f>
        <v>0</v>
      </c>
      <c r="W21" s="20">
        <f>[7]EreCrt!F4051</f>
        <v>7</v>
      </c>
      <c r="X21" s="20">
        <f>[7]EreCrt!G4051</f>
        <v>0</v>
      </c>
      <c r="Y21" s="20">
        <f>[7]EreCrt!H4051</f>
        <v>0</v>
      </c>
    </row>
    <row r="22" spans="1:25" s="36" customFormat="1" ht="12" x14ac:dyDescent="0.2">
      <c r="A22" s="33" t="s">
        <v>237</v>
      </c>
      <c r="B22" s="34"/>
      <c r="C22" s="35" t="s">
        <v>216</v>
      </c>
      <c r="D22" s="20">
        <f>[4]Tpub_Demande!D126</f>
        <v>14.013756739799227</v>
      </c>
      <c r="E22" s="20">
        <f>[4]Tpub_Demande!E126</f>
        <v>14.15767999497041</v>
      </c>
      <c r="F22" s="20">
        <f>[4]Tpub_Demande!F126</f>
        <v>14.48281936820629</v>
      </c>
      <c r="G22" s="20">
        <f>[4]Tpub_Demande!G126</f>
        <v>14.919758633215936</v>
      </c>
      <c r="H22" s="20">
        <f>[4]Tpub_Demande!H126</f>
        <v>14.462612436882157</v>
      </c>
      <c r="I22" s="20">
        <f>[4]Tpub_Demande!I126</f>
        <v>14.899337164366273</v>
      </c>
      <c r="J22" s="20">
        <f>[4]Tpub_Demande!J126</f>
        <v>1978.8223797318331</v>
      </c>
      <c r="K22" s="20">
        <f>[4]Tpub_Demande!K126</f>
        <v>997.71663701212242</v>
      </c>
      <c r="L22" s="20">
        <f>[4]Tpub_Demande!L126</f>
        <v>1040.5505587380173</v>
      </c>
      <c r="M22" s="20">
        <f>[4]Tpub_Demande!M126</f>
        <v>491.72601348882347</v>
      </c>
      <c r="N22" s="20">
        <f>[4]Tpub_Demande!N126</f>
        <v>76.198675461065505</v>
      </c>
      <c r="O22" s="20">
        <f>[4]Tpub_Demande!O126</f>
        <v>185.07567810452775</v>
      </c>
      <c r="P22" s="20">
        <f>[4]Tpub_Demande!P126</f>
        <v>152.60092259820755</v>
      </c>
      <c r="Q22" s="20">
        <f>[4]Tpub_Demande!Q126</f>
        <v>61.99339488985823</v>
      </c>
      <c r="R22" s="20">
        <f>[4]Tpub_Demande!R126</f>
        <v>102.02378573328964</v>
      </c>
      <c r="S22" s="20">
        <f>[4]Tpub_Demande!S126</f>
        <v>58.641678376126414</v>
      </c>
      <c r="T22" s="20">
        <f>[4]Tpub_Demande!T126</f>
        <v>72.25693114738101</v>
      </c>
      <c r="U22" s="20">
        <f>[4]Tpub_Demande!U126</f>
        <v>68.576629355575449</v>
      </c>
      <c r="V22" s="20">
        <f>[7]EreCrt!E4052</f>
        <v>69</v>
      </c>
      <c r="W22" s="20">
        <f>[7]EreCrt!F4052</f>
        <v>77</v>
      </c>
      <c r="X22" s="20">
        <f>[7]EreCrt!G4052</f>
        <v>893</v>
      </c>
      <c r="Y22" s="20">
        <f>[7]EreCrt!H4052</f>
        <v>902</v>
      </c>
    </row>
    <row r="23" spans="1:25" s="41" customFormat="1" ht="15" x14ac:dyDescent="0.25">
      <c r="A23" s="37" t="s">
        <v>89</v>
      </c>
      <c r="B23" s="38"/>
      <c r="C23" s="39" t="s">
        <v>217</v>
      </c>
      <c r="D23" s="40">
        <f>[4]Tpub_Demande!D127</f>
        <v>0</v>
      </c>
      <c r="E23" s="40">
        <f>[4]Tpub_Demande!E127</f>
        <v>0</v>
      </c>
      <c r="F23" s="40">
        <f>[4]Tpub_Demande!F127</f>
        <v>0</v>
      </c>
      <c r="G23" s="40">
        <f>[4]Tpub_Demande!G127</f>
        <v>0</v>
      </c>
      <c r="H23" s="40">
        <f>[4]Tpub_Demande!H127</f>
        <v>0</v>
      </c>
      <c r="I23" s="40">
        <f>[4]Tpub_Demande!I127</f>
        <v>0</v>
      </c>
      <c r="J23" s="40">
        <f>[4]Tpub_Demande!J127</f>
        <v>0</v>
      </c>
      <c r="K23" s="40">
        <f>[4]Tpub_Demande!K127</f>
        <v>0</v>
      </c>
      <c r="L23" s="40">
        <f>[4]Tpub_Demande!L127</f>
        <v>0</v>
      </c>
      <c r="M23" s="40">
        <f>[4]Tpub_Demande!M127</f>
        <v>0</v>
      </c>
      <c r="N23" s="40">
        <f>[4]Tpub_Demande!N127</f>
        <v>0</v>
      </c>
      <c r="O23" s="40">
        <f>[4]Tpub_Demande!O127</f>
        <v>0</v>
      </c>
      <c r="P23" s="40">
        <f>[4]Tpub_Demande!P127</f>
        <v>0</v>
      </c>
      <c r="Q23" s="40">
        <f>[4]Tpub_Demande!Q127</f>
        <v>0</v>
      </c>
      <c r="R23" s="40">
        <f>[4]Tpub_Demande!R127</f>
        <v>0</v>
      </c>
      <c r="S23" s="40">
        <f>[4]Tpub_Demande!S127</f>
        <v>0</v>
      </c>
      <c r="T23" s="40">
        <f>[4]Tpub_Demande!T127</f>
        <v>0</v>
      </c>
      <c r="U23" s="40">
        <f>[4]Tpub_Demande!U127</f>
        <v>0</v>
      </c>
      <c r="V23" s="40">
        <f>[7]EreCrt!E4053</f>
        <v>0</v>
      </c>
      <c r="W23" s="40">
        <f>[7]EreCrt!F4053</f>
        <v>0</v>
      </c>
      <c r="X23" s="40">
        <f>[7]EreCrt!G4053</f>
        <v>0</v>
      </c>
      <c r="Y23" s="40">
        <f>[7]EreCrt!H4053</f>
        <v>0</v>
      </c>
    </row>
    <row r="24" spans="1:25" s="41" customFormat="1" ht="15" x14ac:dyDescent="0.25">
      <c r="A24" s="37" t="s">
        <v>91</v>
      </c>
      <c r="B24" s="38"/>
      <c r="C24" s="39" t="s">
        <v>218</v>
      </c>
      <c r="D24" s="40">
        <f>[4]Tpub_Demande!D128</f>
        <v>0</v>
      </c>
      <c r="E24" s="40">
        <f>[4]Tpub_Demande!E128</f>
        <v>0</v>
      </c>
      <c r="F24" s="40">
        <f>[4]Tpub_Demande!F128</f>
        <v>0</v>
      </c>
      <c r="G24" s="40">
        <f>[4]Tpub_Demande!G128</f>
        <v>0</v>
      </c>
      <c r="H24" s="40">
        <f>[4]Tpub_Demande!H128</f>
        <v>0</v>
      </c>
      <c r="I24" s="40">
        <f>[4]Tpub_Demande!I128</f>
        <v>0</v>
      </c>
      <c r="J24" s="40">
        <f>[4]Tpub_Demande!J128</f>
        <v>0</v>
      </c>
      <c r="K24" s="40">
        <f>[4]Tpub_Demande!K128</f>
        <v>0</v>
      </c>
      <c r="L24" s="40">
        <f>[4]Tpub_Demande!L128</f>
        <v>0</v>
      </c>
      <c r="M24" s="40">
        <f>[4]Tpub_Demande!M128</f>
        <v>0</v>
      </c>
      <c r="N24" s="40">
        <f>[4]Tpub_Demande!N128</f>
        <v>0</v>
      </c>
      <c r="O24" s="40">
        <f>[4]Tpub_Demande!O128</f>
        <v>0</v>
      </c>
      <c r="P24" s="40">
        <f>[4]Tpub_Demande!P128</f>
        <v>0</v>
      </c>
      <c r="Q24" s="40">
        <f>[4]Tpub_Demande!Q128</f>
        <v>0</v>
      </c>
      <c r="R24" s="40">
        <f>[4]Tpub_Demande!R128</f>
        <v>0</v>
      </c>
      <c r="S24" s="40">
        <f>[4]Tpub_Demande!S128</f>
        <v>0</v>
      </c>
      <c r="T24" s="40">
        <f>[4]Tpub_Demande!T128</f>
        <v>0</v>
      </c>
      <c r="U24" s="40">
        <f>[4]Tpub_Demande!U128</f>
        <v>0</v>
      </c>
      <c r="V24" s="40">
        <f>[7]EreCrt!E4054</f>
        <v>0</v>
      </c>
      <c r="W24" s="40">
        <f>[7]EreCrt!F4054</f>
        <v>0</v>
      </c>
      <c r="X24" s="40">
        <f>[7]EreCrt!G4054</f>
        <v>0</v>
      </c>
      <c r="Y24" s="40">
        <f>[7]EreCrt!H4054</f>
        <v>0</v>
      </c>
    </row>
    <row r="25" spans="1:25" s="41" customFormat="1" ht="15" x14ac:dyDescent="0.25">
      <c r="A25" s="37" t="s">
        <v>93</v>
      </c>
      <c r="B25" s="38"/>
      <c r="C25" s="39" t="s">
        <v>219</v>
      </c>
      <c r="D25" s="40">
        <f>[4]Tpub_Demande!D129</f>
        <v>0</v>
      </c>
      <c r="E25" s="40">
        <f>[4]Tpub_Demande!E129</f>
        <v>0</v>
      </c>
      <c r="F25" s="40">
        <f>[4]Tpub_Demande!F129</f>
        <v>0</v>
      </c>
      <c r="G25" s="40">
        <f>[4]Tpub_Demande!G129</f>
        <v>0</v>
      </c>
      <c r="H25" s="40">
        <f>[4]Tpub_Demande!H129</f>
        <v>0</v>
      </c>
      <c r="I25" s="40">
        <f>[4]Tpub_Demande!I129</f>
        <v>0</v>
      </c>
      <c r="J25" s="40">
        <f>[4]Tpub_Demande!J129</f>
        <v>0</v>
      </c>
      <c r="K25" s="40">
        <f>[4]Tpub_Demande!K129</f>
        <v>0</v>
      </c>
      <c r="L25" s="40">
        <f>[4]Tpub_Demande!L129</f>
        <v>0</v>
      </c>
      <c r="M25" s="40">
        <f>[4]Tpub_Demande!M129</f>
        <v>0</v>
      </c>
      <c r="N25" s="40">
        <f>[4]Tpub_Demande!N129</f>
        <v>0</v>
      </c>
      <c r="O25" s="40">
        <f>[4]Tpub_Demande!O129</f>
        <v>0</v>
      </c>
      <c r="P25" s="40">
        <f>[4]Tpub_Demande!P129</f>
        <v>0</v>
      </c>
      <c r="Q25" s="40">
        <f>[4]Tpub_Demande!Q129</f>
        <v>0</v>
      </c>
      <c r="R25" s="40">
        <f>[4]Tpub_Demande!R129</f>
        <v>0</v>
      </c>
      <c r="S25" s="40">
        <f>[4]Tpub_Demande!S129</f>
        <v>0</v>
      </c>
      <c r="T25" s="40">
        <f>[4]Tpub_Demande!T129</f>
        <v>0</v>
      </c>
      <c r="U25" s="40">
        <f>[4]Tpub_Demande!U129</f>
        <v>0</v>
      </c>
      <c r="V25" s="40">
        <f>[7]EreCrt!E4055</f>
        <v>0</v>
      </c>
      <c r="W25" s="40">
        <f>[7]EreCrt!F4055</f>
        <v>0</v>
      </c>
      <c r="X25" s="40">
        <f>[7]EreCrt!G4055</f>
        <v>0</v>
      </c>
      <c r="Y25" s="40">
        <f>[7]EreCrt!H4055</f>
        <v>11</v>
      </c>
    </row>
    <row r="26" spans="1:25" s="41" customFormat="1" ht="15" x14ac:dyDescent="0.25">
      <c r="A26" s="37" t="s">
        <v>95</v>
      </c>
      <c r="B26" s="38"/>
      <c r="C26" s="39" t="s">
        <v>220</v>
      </c>
      <c r="D26" s="40">
        <f>[4]Tpub_Demande!D130</f>
        <v>0</v>
      </c>
      <c r="E26" s="40">
        <f>[4]Tpub_Demande!E130</f>
        <v>0</v>
      </c>
      <c r="F26" s="40">
        <f>[4]Tpub_Demande!F130</f>
        <v>0</v>
      </c>
      <c r="G26" s="40">
        <f>[4]Tpub_Demande!G130</f>
        <v>0</v>
      </c>
      <c r="H26" s="40">
        <f>[4]Tpub_Demande!H130</f>
        <v>0</v>
      </c>
      <c r="I26" s="40">
        <f>[4]Tpub_Demande!I130</f>
        <v>0</v>
      </c>
      <c r="J26" s="40">
        <f>[4]Tpub_Demande!J130</f>
        <v>0</v>
      </c>
      <c r="K26" s="40">
        <f>[4]Tpub_Demande!K130</f>
        <v>0</v>
      </c>
      <c r="L26" s="40">
        <f>[4]Tpub_Demande!L130</f>
        <v>0</v>
      </c>
      <c r="M26" s="40">
        <f>[4]Tpub_Demande!M130</f>
        <v>0</v>
      </c>
      <c r="N26" s="40">
        <f>[4]Tpub_Demande!N130</f>
        <v>0</v>
      </c>
      <c r="O26" s="40">
        <f>[4]Tpub_Demande!O130</f>
        <v>0</v>
      </c>
      <c r="P26" s="40">
        <f>[4]Tpub_Demande!P130</f>
        <v>0</v>
      </c>
      <c r="Q26" s="40">
        <f>[4]Tpub_Demande!Q130</f>
        <v>0</v>
      </c>
      <c r="R26" s="40">
        <f>[4]Tpub_Demande!R130</f>
        <v>0</v>
      </c>
      <c r="S26" s="40">
        <f>[4]Tpub_Demande!S130</f>
        <v>0</v>
      </c>
      <c r="T26" s="40">
        <f>[4]Tpub_Demande!T130</f>
        <v>0</v>
      </c>
      <c r="U26" s="40">
        <f>[4]Tpub_Demande!U130</f>
        <v>0</v>
      </c>
      <c r="V26" s="40">
        <f>[7]EreCrt!E4056</f>
        <v>0</v>
      </c>
      <c r="W26" s="40">
        <f>[7]EreCrt!F4056</f>
        <v>0</v>
      </c>
      <c r="X26" s="40">
        <f>[7]EreCrt!G4056</f>
        <v>115</v>
      </c>
      <c r="Y26" s="40">
        <f>[7]EreCrt!H4056</f>
        <v>123</v>
      </c>
    </row>
    <row r="27" spans="1:25" s="41" customFormat="1" ht="15" x14ac:dyDescent="0.25">
      <c r="A27" s="37" t="s">
        <v>97</v>
      </c>
      <c r="B27" s="38"/>
      <c r="C27" s="39" t="s">
        <v>160</v>
      </c>
      <c r="D27" s="40">
        <f t="shared" ref="D27:T27" si="13">SUM(D28:D30)</f>
        <v>0</v>
      </c>
      <c r="E27" s="40">
        <f t="shared" si="13"/>
        <v>0</v>
      </c>
      <c r="F27" s="40">
        <f t="shared" si="13"/>
        <v>0</v>
      </c>
      <c r="G27" s="40">
        <f t="shared" si="13"/>
        <v>0</v>
      </c>
      <c r="H27" s="40">
        <f t="shared" si="13"/>
        <v>0</v>
      </c>
      <c r="I27" s="40">
        <f t="shared" si="13"/>
        <v>0</v>
      </c>
      <c r="J27" s="40">
        <f t="shared" si="13"/>
        <v>0</v>
      </c>
      <c r="K27" s="40">
        <f t="shared" si="13"/>
        <v>0</v>
      </c>
      <c r="L27" s="40">
        <f t="shared" si="13"/>
        <v>0</v>
      </c>
      <c r="M27" s="40">
        <f t="shared" si="13"/>
        <v>0</v>
      </c>
      <c r="N27" s="40">
        <f t="shared" si="13"/>
        <v>0</v>
      </c>
      <c r="O27" s="40">
        <f t="shared" si="13"/>
        <v>0</v>
      </c>
      <c r="P27" s="40">
        <f t="shared" si="13"/>
        <v>0</v>
      </c>
      <c r="Q27" s="40">
        <f t="shared" si="13"/>
        <v>0</v>
      </c>
      <c r="R27" s="40">
        <f t="shared" si="13"/>
        <v>0</v>
      </c>
      <c r="S27" s="40">
        <f t="shared" si="13"/>
        <v>0</v>
      </c>
      <c r="T27" s="40">
        <f t="shared" si="13"/>
        <v>0</v>
      </c>
      <c r="U27" s="40">
        <f>SUM(U28:U30)</f>
        <v>0</v>
      </c>
      <c r="V27" s="40">
        <f>SUM(V28:V30)</f>
        <v>0</v>
      </c>
      <c r="W27" s="40">
        <f t="shared" ref="W27:X27" si="14">SUM(W28:W30)</f>
        <v>0</v>
      </c>
      <c r="X27" s="40">
        <f t="shared" si="14"/>
        <v>6</v>
      </c>
      <c r="Y27" s="40">
        <f t="shared" ref="Y27" si="15">SUM(Y28:Y30)</f>
        <v>16</v>
      </c>
    </row>
    <row r="28" spans="1:25" s="36" customFormat="1" ht="12" x14ac:dyDescent="0.2">
      <c r="A28" s="33" t="s">
        <v>238</v>
      </c>
      <c r="B28" s="34"/>
      <c r="C28" s="35" t="s">
        <v>221</v>
      </c>
      <c r="D28" s="20">
        <f>[4]Tpub_Demande!D132</f>
        <v>0</v>
      </c>
      <c r="E28" s="20">
        <f>[4]Tpub_Demande!E132</f>
        <v>0</v>
      </c>
      <c r="F28" s="20">
        <f>[4]Tpub_Demande!F132</f>
        <v>0</v>
      </c>
      <c r="G28" s="20">
        <f>[4]Tpub_Demande!G132</f>
        <v>0</v>
      </c>
      <c r="H28" s="20">
        <f>[4]Tpub_Demande!H132</f>
        <v>0</v>
      </c>
      <c r="I28" s="20">
        <f>[4]Tpub_Demande!I132</f>
        <v>0</v>
      </c>
      <c r="J28" s="20">
        <f>[4]Tpub_Demande!J132</f>
        <v>0</v>
      </c>
      <c r="K28" s="20">
        <f>[4]Tpub_Demande!K132</f>
        <v>0</v>
      </c>
      <c r="L28" s="20">
        <f>[4]Tpub_Demande!L132</f>
        <v>0</v>
      </c>
      <c r="M28" s="20">
        <f>[4]Tpub_Demande!M132</f>
        <v>0</v>
      </c>
      <c r="N28" s="20">
        <f>[4]Tpub_Demande!N132</f>
        <v>0</v>
      </c>
      <c r="O28" s="20">
        <f>[4]Tpub_Demande!O132</f>
        <v>0</v>
      </c>
      <c r="P28" s="20">
        <f>[4]Tpub_Demande!P132</f>
        <v>0</v>
      </c>
      <c r="Q28" s="20">
        <f>[4]Tpub_Demande!Q132</f>
        <v>0</v>
      </c>
      <c r="R28" s="20">
        <f>[4]Tpub_Demande!R132</f>
        <v>0</v>
      </c>
      <c r="S28" s="20">
        <f>[4]Tpub_Demande!S132</f>
        <v>0</v>
      </c>
      <c r="T28" s="20">
        <f>[4]Tpub_Demande!T132</f>
        <v>0</v>
      </c>
      <c r="U28" s="20">
        <f>[4]Tpub_Demande!U132</f>
        <v>0</v>
      </c>
      <c r="V28" s="20">
        <f>[7]EreCrt!E4058</f>
        <v>0</v>
      </c>
      <c r="W28" s="20">
        <f>[7]EreCrt!F4058</f>
        <v>0</v>
      </c>
      <c r="X28" s="20">
        <f>[7]EreCrt!G4058</f>
        <v>6</v>
      </c>
      <c r="Y28" s="20">
        <f>[7]EreCrt!H4058</f>
        <v>10</v>
      </c>
    </row>
    <row r="29" spans="1:25" s="36" customFormat="1" ht="12" x14ac:dyDescent="0.2">
      <c r="A29" s="33" t="s">
        <v>239</v>
      </c>
      <c r="B29" s="34"/>
      <c r="C29" s="35" t="s">
        <v>222</v>
      </c>
      <c r="D29" s="20">
        <f>[4]Tpub_Demande!D133</f>
        <v>0</v>
      </c>
      <c r="E29" s="20">
        <f>[4]Tpub_Demande!E133</f>
        <v>0</v>
      </c>
      <c r="F29" s="20">
        <f>[4]Tpub_Demande!F133</f>
        <v>0</v>
      </c>
      <c r="G29" s="20">
        <f>[4]Tpub_Demande!G133</f>
        <v>0</v>
      </c>
      <c r="H29" s="20">
        <f>[4]Tpub_Demande!H133</f>
        <v>0</v>
      </c>
      <c r="I29" s="20">
        <f>[4]Tpub_Demande!I133</f>
        <v>0</v>
      </c>
      <c r="J29" s="20">
        <f>[4]Tpub_Demande!J133</f>
        <v>0</v>
      </c>
      <c r="K29" s="20">
        <f>[4]Tpub_Demande!K133</f>
        <v>0</v>
      </c>
      <c r="L29" s="20">
        <f>[4]Tpub_Demande!L133</f>
        <v>0</v>
      </c>
      <c r="M29" s="20">
        <f>[4]Tpub_Demande!M133</f>
        <v>0</v>
      </c>
      <c r="N29" s="20">
        <f>[4]Tpub_Demande!N133</f>
        <v>0</v>
      </c>
      <c r="O29" s="20">
        <f>[4]Tpub_Demande!O133</f>
        <v>0</v>
      </c>
      <c r="P29" s="20">
        <f>[4]Tpub_Demande!P133</f>
        <v>0</v>
      </c>
      <c r="Q29" s="20">
        <f>[4]Tpub_Demande!Q133</f>
        <v>0</v>
      </c>
      <c r="R29" s="20">
        <f>[4]Tpub_Demande!R133</f>
        <v>0</v>
      </c>
      <c r="S29" s="20">
        <f>[4]Tpub_Demande!S133</f>
        <v>0</v>
      </c>
      <c r="T29" s="20">
        <f>[4]Tpub_Demande!T133</f>
        <v>0</v>
      </c>
      <c r="U29" s="20">
        <f>[4]Tpub_Demande!U133</f>
        <v>0</v>
      </c>
      <c r="V29" s="20">
        <f>[7]EreCrt!E4059</f>
        <v>0</v>
      </c>
      <c r="W29" s="20">
        <f>[7]EreCrt!F4059</f>
        <v>0</v>
      </c>
      <c r="X29" s="20">
        <f>[7]EreCrt!G4059</f>
        <v>0</v>
      </c>
      <c r="Y29" s="20">
        <f>[7]EreCrt!H4059</f>
        <v>6</v>
      </c>
    </row>
    <row r="30" spans="1:25" s="36" customFormat="1" ht="12" x14ac:dyDescent="0.2">
      <c r="A30" s="33" t="s">
        <v>240</v>
      </c>
      <c r="B30" s="34"/>
      <c r="C30" s="35" t="s">
        <v>163</v>
      </c>
      <c r="D30" s="20">
        <f>[4]Tpub_Demande!D134</f>
        <v>0</v>
      </c>
      <c r="E30" s="20">
        <f>[4]Tpub_Demande!E134</f>
        <v>0</v>
      </c>
      <c r="F30" s="20">
        <f>[4]Tpub_Demande!F134</f>
        <v>0</v>
      </c>
      <c r="G30" s="20">
        <f>[4]Tpub_Demande!G134</f>
        <v>0</v>
      </c>
      <c r="H30" s="20">
        <f>[4]Tpub_Demande!H134</f>
        <v>0</v>
      </c>
      <c r="I30" s="20">
        <f>[4]Tpub_Demande!I134</f>
        <v>0</v>
      </c>
      <c r="J30" s="20">
        <f>[4]Tpub_Demande!J134</f>
        <v>0</v>
      </c>
      <c r="K30" s="20">
        <f>[4]Tpub_Demande!K134</f>
        <v>0</v>
      </c>
      <c r="L30" s="20">
        <f>[4]Tpub_Demande!L134</f>
        <v>0</v>
      </c>
      <c r="M30" s="20">
        <f>[4]Tpub_Demande!M134</f>
        <v>0</v>
      </c>
      <c r="N30" s="20">
        <f>[4]Tpub_Demande!N134</f>
        <v>0</v>
      </c>
      <c r="O30" s="20">
        <f>[4]Tpub_Demande!O134</f>
        <v>0</v>
      </c>
      <c r="P30" s="20">
        <f>[4]Tpub_Demande!P134</f>
        <v>0</v>
      </c>
      <c r="Q30" s="20">
        <f>[4]Tpub_Demande!Q134</f>
        <v>0</v>
      </c>
      <c r="R30" s="20">
        <f>[4]Tpub_Demande!R134</f>
        <v>0</v>
      </c>
      <c r="S30" s="20">
        <f>[4]Tpub_Demande!S134</f>
        <v>0</v>
      </c>
      <c r="T30" s="20">
        <f>[4]Tpub_Demande!T134</f>
        <v>0</v>
      </c>
      <c r="U30" s="20">
        <f>[4]Tpub_Demande!U134</f>
        <v>0</v>
      </c>
      <c r="V30" s="20">
        <f>[7]EreCrt!E4060</f>
        <v>0</v>
      </c>
      <c r="W30" s="20">
        <f>[7]EreCrt!F4060</f>
        <v>0</v>
      </c>
      <c r="X30" s="20">
        <f>[7]EreCrt!G4060</f>
        <v>0</v>
      </c>
      <c r="Y30" s="20">
        <f>[7]EreCrt!H4060</f>
        <v>0</v>
      </c>
    </row>
    <row r="31" spans="1:25" s="41" customFormat="1" ht="15" x14ac:dyDescent="0.25">
      <c r="A31" s="37" t="s">
        <v>99</v>
      </c>
      <c r="B31" s="38"/>
      <c r="C31" s="39" t="s">
        <v>223</v>
      </c>
      <c r="D31" s="40">
        <f>[4]Tpub_Demande!D135</f>
        <v>1849.8921154703187</v>
      </c>
      <c r="E31" s="40">
        <f>[4]Tpub_Demande!E135</f>
        <v>848.11929627979498</v>
      </c>
      <c r="F31" s="40">
        <f>[4]Tpub_Demande!F135</f>
        <v>1527.5968077910461</v>
      </c>
      <c r="G31" s="40">
        <f>[4]Tpub_Demande!G135</f>
        <v>1544.091124271011</v>
      </c>
      <c r="H31" s="40">
        <f>[4]Tpub_Demande!H135</f>
        <v>2313.066341313021</v>
      </c>
      <c r="I31" s="40">
        <f>[4]Tpub_Demande!I135</f>
        <v>2345.6463014675205</v>
      </c>
      <c r="J31" s="40">
        <f>[4]Tpub_Demande!J135</f>
        <v>110.06988815783812</v>
      </c>
      <c r="K31" s="40">
        <f>[4]Tpub_Demande!K135</f>
        <v>118.64194038380178</v>
      </c>
      <c r="L31" s="40">
        <f>[4]Tpub_Demande!L135</f>
        <v>134.3966605828372</v>
      </c>
      <c r="M31" s="40">
        <f>[4]Tpub_Demande!M135</f>
        <v>129.33143800358852</v>
      </c>
      <c r="N31" s="40">
        <f>[4]Tpub_Demande!N135</f>
        <v>282.99799167793117</v>
      </c>
      <c r="O31" s="40">
        <f>[4]Tpub_Demande!O135</f>
        <v>898.07122252610964</v>
      </c>
      <c r="P31" s="40">
        <f>[4]Tpub_Demande!P135</f>
        <v>321.25679638084347</v>
      </c>
      <c r="Q31" s="40">
        <f>[4]Tpub_Demande!Q135</f>
        <v>919.01659250267346</v>
      </c>
      <c r="R31" s="40">
        <f>[4]Tpub_Demande!R135</f>
        <v>1364.7059871540903</v>
      </c>
      <c r="S31" s="40">
        <f>[4]Tpub_Demande!S135</f>
        <v>2015.363867835855</v>
      </c>
      <c r="T31" s="40">
        <f>[4]Tpub_Demande!T135</f>
        <v>1573.9143712718765</v>
      </c>
      <c r="U31" s="40">
        <f>[4]Tpub_Demande!U135</f>
        <v>1673.1974723991343</v>
      </c>
      <c r="V31" s="40">
        <f>[7]EreCrt!E4061</f>
        <v>1713</v>
      </c>
      <c r="W31" s="40">
        <f>[7]EreCrt!F4061</f>
        <v>1785</v>
      </c>
      <c r="X31" s="40">
        <f>[7]EreCrt!G4061</f>
        <v>1872</v>
      </c>
      <c r="Y31" s="40">
        <f>[7]EreCrt!H4061</f>
        <v>60621</v>
      </c>
    </row>
    <row r="32" spans="1:25" s="46" customFormat="1" ht="15.75" x14ac:dyDescent="0.25">
      <c r="A32" s="42" t="s">
        <v>113</v>
      </c>
      <c r="B32" s="43"/>
      <c r="C32" s="44" t="s">
        <v>224</v>
      </c>
      <c r="D32" s="45">
        <f t="shared" ref="D32:T32" si="16">SUM(D33:D36)</f>
        <v>3404.2438433717284</v>
      </c>
      <c r="E32" s="45">
        <f t="shared" si="16"/>
        <v>2440.463261285593</v>
      </c>
      <c r="F32" s="45">
        <f t="shared" si="16"/>
        <v>3899.3372021723662</v>
      </c>
      <c r="G32" s="45">
        <f t="shared" si="16"/>
        <v>3422.4109264205799</v>
      </c>
      <c r="H32" s="45">
        <f t="shared" si="16"/>
        <v>3484.567077914423</v>
      </c>
      <c r="I32" s="45">
        <f t="shared" si="16"/>
        <v>2998.6264407295039</v>
      </c>
      <c r="J32" s="45">
        <f t="shared" si="16"/>
        <v>4063.2065807752451</v>
      </c>
      <c r="K32" s="45">
        <f t="shared" si="16"/>
        <v>4359.7404568871607</v>
      </c>
      <c r="L32" s="45">
        <f t="shared" si="16"/>
        <v>3926.6742513886884</v>
      </c>
      <c r="M32" s="45">
        <f t="shared" si="16"/>
        <v>3489.0268608693177</v>
      </c>
      <c r="N32" s="45">
        <f t="shared" si="16"/>
        <v>6931.2234102237726</v>
      </c>
      <c r="O32" s="45">
        <f t="shared" si="16"/>
        <v>7090.7507519693354</v>
      </c>
      <c r="P32" s="45">
        <f t="shared" si="16"/>
        <v>7561.9609779093244</v>
      </c>
      <c r="Q32" s="45">
        <f t="shared" si="16"/>
        <v>10390.354700199809</v>
      </c>
      <c r="R32" s="45">
        <f t="shared" si="16"/>
        <v>12324.730416717734</v>
      </c>
      <c r="S32" s="45">
        <f t="shared" si="16"/>
        <v>8760.8504938031638</v>
      </c>
      <c r="T32" s="45">
        <f t="shared" si="16"/>
        <v>11375.87182665589</v>
      </c>
      <c r="U32" s="45">
        <f>SUM(U33:U36)</f>
        <v>14188.438278871587</v>
      </c>
      <c r="V32" s="45">
        <f>SUM(V33:V36)</f>
        <v>21187</v>
      </c>
      <c r="W32" s="45">
        <f t="shared" ref="W32:X32" si="17">SUM(W33:W36)</f>
        <v>26302</v>
      </c>
      <c r="X32" s="45">
        <f t="shared" si="17"/>
        <v>35106</v>
      </c>
      <c r="Y32" s="45">
        <f t="shared" ref="Y32" si="18">SUM(Y33:Y36)</f>
        <v>37377</v>
      </c>
    </row>
    <row r="33" spans="1:25" s="41" customFormat="1" ht="15" x14ac:dyDescent="0.25">
      <c r="A33" s="37" t="s">
        <v>241</v>
      </c>
      <c r="B33" s="38"/>
      <c r="C33" s="39" t="s">
        <v>225</v>
      </c>
      <c r="D33" s="40">
        <f>[4]Tpub_Demande!D137</f>
        <v>256.12825004763425</v>
      </c>
      <c r="E33" s="40">
        <f>[4]Tpub_Demande!E137</f>
        <v>477.73127169463226</v>
      </c>
      <c r="F33" s="40">
        <f>[4]Tpub_Demande!F137</f>
        <v>369.71301655280985</v>
      </c>
      <c r="G33" s="40">
        <f>[4]Tpub_Demande!G137</f>
        <v>417.35113422290772</v>
      </c>
      <c r="H33" s="40">
        <f>[4]Tpub_Demande!H137</f>
        <v>364.82790354410616</v>
      </c>
      <c r="I33" s="40">
        <f>[4]Tpub_Demande!I137</f>
        <v>346.0067052066243</v>
      </c>
      <c r="J33" s="40">
        <f>[4]Tpub_Demande!J137</f>
        <v>1503.7351383406069</v>
      </c>
      <c r="K33" s="40">
        <f>[4]Tpub_Demande!K137</f>
        <v>1569.7215033912414</v>
      </c>
      <c r="L33" s="40">
        <f>[4]Tpub_Demande!L137</f>
        <v>729.40639112090707</v>
      </c>
      <c r="M33" s="40">
        <f>[4]Tpub_Demande!M137</f>
        <v>917.17028872496473</v>
      </c>
      <c r="N33" s="40">
        <f>[4]Tpub_Demande!N137</f>
        <v>2666.5582049551126</v>
      </c>
      <c r="O33" s="40">
        <f>[4]Tpub_Demande!O137</f>
        <v>2136.3399115709881</v>
      </c>
      <c r="P33" s="40">
        <f>[4]Tpub_Demande!P137</f>
        <v>2839.2458172287152</v>
      </c>
      <c r="Q33" s="40">
        <f>[4]Tpub_Demande!Q137</f>
        <v>5004.7528356864477</v>
      </c>
      <c r="R33" s="40">
        <f>[4]Tpub_Demande!R137</f>
        <v>3387.6723425615073</v>
      </c>
      <c r="S33" s="40">
        <f>[4]Tpub_Demande!S137</f>
        <v>3750.8132021797451</v>
      </c>
      <c r="T33" s="40">
        <f>[4]Tpub_Demande!T137</f>
        <v>5260.6344802767035</v>
      </c>
      <c r="U33" s="40">
        <f>[4]Tpub_Demande!U137</f>
        <v>6712.9878829786358</v>
      </c>
      <c r="V33" s="40">
        <f>[7]EreCrt!E4063</f>
        <v>10251</v>
      </c>
      <c r="W33" s="40">
        <f>[7]EreCrt!F4063</f>
        <v>9906</v>
      </c>
      <c r="X33" s="40">
        <f>[7]EreCrt!G4063</f>
        <v>8031</v>
      </c>
      <c r="Y33" s="40">
        <f>[7]EreCrt!H4063</f>
        <v>7635</v>
      </c>
    </row>
    <row r="34" spans="1:25" s="41" customFormat="1" ht="15" x14ac:dyDescent="0.25">
      <c r="A34" s="37" t="s">
        <v>242</v>
      </c>
      <c r="B34" s="38"/>
      <c r="C34" s="39" t="s">
        <v>94</v>
      </c>
      <c r="D34" s="40">
        <f>[4]Tpub_Demande!D138</f>
        <v>1111.9039059918944</v>
      </c>
      <c r="E34" s="40">
        <f>[4]Tpub_Demande!E138</f>
        <v>625.28571629691271</v>
      </c>
      <c r="F34" s="40">
        <f>[4]Tpub_Demande!F138</f>
        <v>1151.3980934927331</v>
      </c>
      <c r="G34" s="40">
        <f>[4]Tpub_Demande!G138</f>
        <v>986.32703278539543</v>
      </c>
      <c r="H34" s="40">
        <f>[4]Tpub_Demande!H138</f>
        <v>1007.8740836661339</v>
      </c>
      <c r="I34" s="40">
        <f>[4]Tpub_Demande!I138</f>
        <v>862.92162034440719</v>
      </c>
      <c r="J34" s="40">
        <f>[4]Tpub_Demande!J138</f>
        <v>848.64021322551423</v>
      </c>
      <c r="K34" s="40">
        <f>[4]Tpub_Demande!K138</f>
        <v>895.07742235567287</v>
      </c>
      <c r="L34" s="40">
        <f>[4]Tpub_Demande!L138</f>
        <v>1018.0255608335904</v>
      </c>
      <c r="M34" s="40">
        <f>[4]Tpub_Demande!M138</f>
        <v>819.33747733173345</v>
      </c>
      <c r="N34" s="40">
        <f>[4]Tpub_Demande!N138</f>
        <v>1394.4831902409842</v>
      </c>
      <c r="O34" s="40">
        <f>[4]Tpub_Demande!O138</f>
        <v>1577.9989537320398</v>
      </c>
      <c r="P34" s="40">
        <f>[4]Tpub_Demande!P138</f>
        <v>1505.5774181305524</v>
      </c>
      <c r="Q34" s="40">
        <f>[4]Tpub_Demande!Q138</f>
        <v>1736.035004721215</v>
      </c>
      <c r="R34" s="40">
        <f>[4]Tpub_Demande!R138</f>
        <v>2878.6508002453343</v>
      </c>
      <c r="S34" s="40">
        <f>[4]Tpub_Demande!S138</f>
        <v>1603.5931810746251</v>
      </c>
      <c r="T34" s="40">
        <f>[4]Tpub_Demande!T138</f>
        <v>1950.0752982310719</v>
      </c>
      <c r="U34" s="40">
        <f>[4]Tpub_Demande!U138</f>
        <v>2403.5783132815432</v>
      </c>
      <c r="V34" s="40">
        <f>[7]EreCrt!E4064</f>
        <v>3522</v>
      </c>
      <c r="W34" s="40">
        <f>[7]EreCrt!F4064</f>
        <v>6141</v>
      </c>
      <c r="X34" s="40">
        <f>[7]EreCrt!G4064</f>
        <v>5305</v>
      </c>
      <c r="Y34" s="40">
        <f>[7]EreCrt!H4064</f>
        <v>6554</v>
      </c>
    </row>
    <row r="35" spans="1:25" s="41" customFormat="1" ht="15" x14ac:dyDescent="0.25">
      <c r="A35" s="37" t="s">
        <v>243</v>
      </c>
      <c r="B35" s="38"/>
      <c r="C35" s="39" t="s">
        <v>226</v>
      </c>
      <c r="D35" s="40">
        <f>[4]Tpub_Demande!D139</f>
        <v>794.35913750539248</v>
      </c>
      <c r="E35" s="40">
        <f>[4]Tpub_Demande!E139</f>
        <v>457.84547027891892</v>
      </c>
      <c r="F35" s="40">
        <f>[4]Tpub_Demande!F139</f>
        <v>804.75008823453823</v>
      </c>
      <c r="G35" s="40">
        <f>[4]Tpub_Demande!G139</f>
        <v>700.49925547376949</v>
      </c>
      <c r="H35" s="40">
        <f>[4]Tpub_Demande!H139</f>
        <v>729.47157126096408</v>
      </c>
      <c r="I35" s="40">
        <f>[4]Tpub_Demande!I139</f>
        <v>633.9302784373798</v>
      </c>
      <c r="J35" s="40">
        <f>[4]Tpub_Demande!J139</f>
        <v>609.36777221391264</v>
      </c>
      <c r="K35" s="40">
        <f>[4]Tpub_Demande!K139</f>
        <v>661.08459896221711</v>
      </c>
      <c r="L35" s="40">
        <f>[4]Tpub_Demande!L139</f>
        <v>746.76447001896486</v>
      </c>
      <c r="M35" s="40">
        <f>[4]Tpub_Demande!M139</f>
        <v>606.79731365561258</v>
      </c>
      <c r="N35" s="40">
        <f>[4]Tpub_Demande!N139</f>
        <v>1007.7312100395203</v>
      </c>
      <c r="O35" s="40">
        <f>[4]Tpub_Demande!O139</f>
        <v>1179.8928201969816</v>
      </c>
      <c r="P35" s="40">
        <f>[4]Tpub_Demande!P139</f>
        <v>1091.9610317005909</v>
      </c>
      <c r="Q35" s="40">
        <f>[4]Tpub_Demande!Q139</f>
        <v>1256.8660406574731</v>
      </c>
      <c r="R35" s="40">
        <f>[4]Tpub_Demande!R139</f>
        <v>2080.5247445005421</v>
      </c>
      <c r="S35" s="40">
        <f>[4]Tpub_Demande!S139</f>
        <v>1195.463575021718</v>
      </c>
      <c r="T35" s="40">
        <f>[4]Tpub_Demande!T139</f>
        <v>1448.1148957543501</v>
      </c>
      <c r="U35" s="40">
        <f>[4]Tpub_Demande!U139</f>
        <v>1703.5978243301388</v>
      </c>
      <c r="V35" s="40">
        <f>[7]EreCrt!E4065</f>
        <v>2504</v>
      </c>
      <c r="W35" s="40">
        <f>[7]EreCrt!F4065</f>
        <v>2622</v>
      </c>
      <c r="X35" s="40">
        <f>[7]EreCrt!G4065</f>
        <v>2180</v>
      </c>
      <c r="Y35" s="40">
        <f>[7]EreCrt!H4065</f>
        <v>1949</v>
      </c>
    </row>
    <row r="36" spans="1:25" s="41" customFormat="1" ht="15" x14ac:dyDescent="0.25">
      <c r="A36" s="37" t="s">
        <v>244</v>
      </c>
      <c r="B36" s="38"/>
      <c r="C36" s="39" t="s">
        <v>227</v>
      </c>
      <c r="D36" s="40">
        <f>[4]Tpub_Demande!D140</f>
        <v>1241.8525498268073</v>
      </c>
      <c r="E36" s="40">
        <f>[4]Tpub_Demande!E140</f>
        <v>879.60080301512926</v>
      </c>
      <c r="F36" s="40">
        <f>[4]Tpub_Demande!F140</f>
        <v>1573.476003892285</v>
      </c>
      <c r="G36" s="40">
        <f>[4]Tpub_Demande!G140</f>
        <v>1318.2335039385071</v>
      </c>
      <c r="H36" s="40">
        <f>[4]Tpub_Demande!H140</f>
        <v>1382.3935194432186</v>
      </c>
      <c r="I36" s="40">
        <f>[4]Tpub_Demande!I140</f>
        <v>1155.7678367410927</v>
      </c>
      <c r="J36" s="40">
        <f>[4]Tpub_Demande!J140</f>
        <v>1101.4634569952116</v>
      </c>
      <c r="K36" s="40">
        <f>[4]Tpub_Demande!K140</f>
        <v>1233.8569321780296</v>
      </c>
      <c r="L36" s="40">
        <f>[4]Tpub_Demande!L140</f>
        <v>1432.4778294152261</v>
      </c>
      <c r="M36" s="40">
        <f>[4]Tpub_Demande!M140</f>
        <v>1145.7217811570069</v>
      </c>
      <c r="N36" s="40">
        <f>[4]Tpub_Demande!N140</f>
        <v>1862.4508049881556</v>
      </c>
      <c r="O36" s="40">
        <f>[4]Tpub_Demande!O140</f>
        <v>2196.5190664693255</v>
      </c>
      <c r="P36" s="40">
        <f>[4]Tpub_Demande!P140</f>
        <v>2125.1767108494655</v>
      </c>
      <c r="Q36" s="40">
        <f>[4]Tpub_Demande!Q140</f>
        <v>2392.7008191346731</v>
      </c>
      <c r="R36" s="40">
        <f>[4]Tpub_Demande!R140</f>
        <v>3977.8825294103494</v>
      </c>
      <c r="S36" s="40">
        <f>[4]Tpub_Demande!S140</f>
        <v>2210.9805355270746</v>
      </c>
      <c r="T36" s="40">
        <f>[4]Tpub_Demande!T140</f>
        <v>2717.0471523937658</v>
      </c>
      <c r="U36" s="40">
        <f>[4]Tpub_Demande!U140</f>
        <v>3368.2742582812698</v>
      </c>
      <c r="V36" s="40">
        <f>[7]EreCrt!E4066</f>
        <v>4910</v>
      </c>
      <c r="W36" s="40">
        <f>[7]EreCrt!F4066</f>
        <v>7633</v>
      </c>
      <c r="X36" s="40">
        <f>[7]EreCrt!G4066</f>
        <v>19590</v>
      </c>
      <c r="Y36" s="40">
        <f>[7]EreCrt!H4066</f>
        <v>21239</v>
      </c>
    </row>
    <row r="37" spans="1:25" x14ac:dyDescent="0.2">
      <c r="A37" s="10"/>
      <c r="B37" s="11"/>
      <c r="C37" s="1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x14ac:dyDescent="0.2">
      <c r="A38" s="12" t="s">
        <v>150</v>
      </c>
      <c r="B38" s="12"/>
      <c r="C38" s="9" t="s">
        <v>112</v>
      </c>
      <c r="D38" s="4">
        <f t="shared" ref="D38:T38" si="19">SUM(D5,D15:D16,D32)</f>
        <v>19977.913762812892</v>
      </c>
      <c r="E38" s="4">
        <f t="shared" si="19"/>
        <v>14316.441529064879</v>
      </c>
      <c r="F38" s="4">
        <f t="shared" si="19"/>
        <v>29710.624712263172</v>
      </c>
      <c r="G38" s="4">
        <f t="shared" si="19"/>
        <v>36389.661550748307</v>
      </c>
      <c r="H38" s="4">
        <f t="shared" si="19"/>
        <v>30458.831648817999</v>
      </c>
      <c r="I38" s="4">
        <f t="shared" si="19"/>
        <v>37093.937591331138</v>
      </c>
      <c r="J38" s="4">
        <f t="shared" si="19"/>
        <v>38305.678440798147</v>
      </c>
      <c r="K38" s="4">
        <f t="shared" si="19"/>
        <v>39705.099744639505</v>
      </c>
      <c r="L38" s="4">
        <f t="shared" si="19"/>
        <v>45751.032053462914</v>
      </c>
      <c r="M38" s="4">
        <f t="shared" si="19"/>
        <v>34414.73068339465</v>
      </c>
      <c r="N38" s="4">
        <f t="shared" si="19"/>
        <v>40087.489688565794</v>
      </c>
      <c r="O38" s="4">
        <f t="shared" si="19"/>
        <v>49994.976166493725</v>
      </c>
      <c r="P38" s="4">
        <f t="shared" si="19"/>
        <v>46587.557425888866</v>
      </c>
      <c r="Q38" s="4">
        <f t="shared" si="19"/>
        <v>58793.795483144087</v>
      </c>
      <c r="R38" s="4">
        <f t="shared" si="19"/>
        <v>105226.66590321799</v>
      </c>
      <c r="S38" s="4">
        <f t="shared" si="19"/>
        <v>75635.440856600777</v>
      </c>
      <c r="T38" s="4">
        <f t="shared" si="19"/>
        <v>72424.53308357182</v>
      </c>
      <c r="U38" s="4">
        <f>SUM(U5,U15:U16,U32)</f>
        <v>93576.952554538817</v>
      </c>
      <c r="V38" s="4">
        <f>SUM(V5,V15:V16,V32)</f>
        <v>170644</v>
      </c>
      <c r="W38" s="4">
        <f t="shared" ref="W38:X38" si="20">SUM(W5,W15:W16,W32)</f>
        <v>175419</v>
      </c>
      <c r="X38" s="4">
        <f t="shared" si="20"/>
        <v>226485</v>
      </c>
      <c r="Y38" s="4">
        <f t="shared" ref="Y38" si="21">SUM(Y5,Y15:Y16,Y32)</f>
        <v>219926</v>
      </c>
    </row>
    <row r="39" spans="1:25" s="29" customFormat="1" ht="13.35" customHeight="1" x14ac:dyDescent="0.2">
      <c r="C39" s="30"/>
      <c r="D39" s="31">
        <f>D38-'Tab2'!D14</f>
        <v>0</v>
      </c>
      <c r="E39" s="31">
        <f>E38-'Tab2'!E14</f>
        <v>0</v>
      </c>
      <c r="F39" s="31">
        <f>F38-'Tab2'!F14</f>
        <v>0</v>
      </c>
      <c r="G39" s="31">
        <f>G38-'Tab2'!G14</f>
        <v>0</v>
      </c>
      <c r="H39" s="31">
        <f>H38-'Tab2'!H14</f>
        <v>0</v>
      </c>
      <c r="I39" s="31">
        <f>I38-'Tab2'!I14</f>
        <v>0</v>
      </c>
      <c r="J39" s="31">
        <f>J38-'Tab2'!J14</f>
        <v>0</v>
      </c>
      <c r="K39" s="31">
        <f>K38-'Tab2'!K14</f>
        <v>0</v>
      </c>
      <c r="L39" s="31">
        <f>L38-'Tab2'!L14</f>
        <v>0</v>
      </c>
      <c r="M39" s="31">
        <f>M38-'Tab2'!M14</f>
        <v>0</v>
      </c>
      <c r="N39" s="31">
        <f>N38-'Tab2'!N14</f>
        <v>0</v>
      </c>
      <c r="O39" s="31">
        <f>O38-'Tab2'!O14</f>
        <v>0</v>
      </c>
      <c r="P39" s="31">
        <f>P38-'Tab2'!P14</f>
        <v>0</v>
      </c>
      <c r="Q39" s="31">
        <f>Q38-'Tab2'!Q14</f>
        <v>0</v>
      </c>
      <c r="R39" s="31">
        <f>R38-'Tab2'!R14</f>
        <v>0</v>
      </c>
      <c r="S39" s="31">
        <f>S38-'Tab2'!S14</f>
        <v>0</v>
      </c>
      <c r="T39" s="31">
        <f>T38-'Tab2'!T14</f>
        <v>0</v>
      </c>
      <c r="U39" s="31">
        <f>U38-'Tab2'!U14</f>
        <v>0</v>
      </c>
      <c r="V39" s="31">
        <f>V38-'Tab2'!V14</f>
        <v>0</v>
      </c>
      <c r="W39" s="31">
        <f>W38-'Tab2'!W14</f>
        <v>0</v>
      </c>
      <c r="X39" s="31">
        <f>X38-'Tab2'!X14</f>
        <v>0</v>
      </c>
      <c r="Y39" s="31">
        <f>Y38-'Tab2'!Y14</f>
        <v>0</v>
      </c>
    </row>
    <row r="41" spans="1:25" ht="26.25" customHeight="1" x14ac:dyDescent="0.2">
      <c r="A41" s="132" t="s">
        <v>195</v>
      </c>
      <c r="B41" s="132"/>
      <c r="C41" s="132"/>
    </row>
    <row r="43" spans="1:25" x14ac:dyDescent="0.2">
      <c r="A43" s="5" t="s">
        <v>0</v>
      </c>
      <c r="B43" s="6" t="s">
        <v>1</v>
      </c>
      <c r="C43" s="13" t="s">
        <v>2</v>
      </c>
      <c r="D43" s="1">
        <v>1997</v>
      </c>
      <c r="E43" s="1">
        <f>+D43+1</f>
        <v>1998</v>
      </c>
      <c r="F43" s="1">
        <f>+E43+1</f>
        <v>1999</v>
      </c>
      <c r="G43" s="1">
        <f t="shared" ref="G43:Y43" si="22">+F43+1</f>
        <v>2000</v>
      </c>
      <c r="H43" s="1">
        <f t="shared" si="22"/>
        <v>2001</v>
      </c>
      <c r="I43" s="1">
        <f t="shared" si="22"/>
        <v>2002</v>
      </c>
      <c r="J43" s="1">
        <f t="shared" si="22"/>
        <v>2003</v>
      </c>
      <c r="K43" s="1">
        <f t="shared" si="22"/>
        <v>2004</v>
      </c>
      <c r="L43" s="1">
        <f t="shared" si="22"/>
        <v>2005</v>
      </c>
      <c r="M43" s="1">
        <f t="shared" si="22"/>
        <v>2006</v>
      </c>
      <c r="N43" s="1">
        <f t="shared" si="22"/>
        <v>2007</v>
      </c>
      <c r="O43" s="1">
        <f t="shared" si="22"/>
        <v>2008</v>
      </c>
      <c r="P43" s="1">
        <f t="shared" si="22"/>
        <v>2009</v>
      </c>
      <c r="Q43" s="1">
        <f t="shared" si="22"/>
        <v>2010</v>
      </c>
      <c r="R43" s="1">
        <f t="shared" si="22"/>
        <v>2011</v>
      </c>
      <c r="S43" s="1">
        <f t="shared" si="22"/>
        <v>2012</v>
      </c>
      <c r="T43" s="1">
        <f t="shared" si="22"/>
        <v>2013</v>
      </c>
      <c r="U43" s="1">
        <f t="shared" si="22"/>
        <v>2014</v>
      </c>
      <c r="V43" s="1">
        <f t="shared" si="22"/>
        <v>2015</v>
      </c>
      <c r="W43" s="1">
        <f t="shared" si="22"/>
        <v>2016</v>
      </c>
      <c r="X43" s="1">
        <f t="shared" si="22"/>
        <v>2017</v>
      </c>
      <c r="Y43" s="1">
        <f t="shared" si="22"/>
        <v>2018</v>
      </c>
    </row>
    <row r="44" spans="1:25" s="46" customFormat="1" ht="15.75" x14ac:dyDescent="0.25">
      <c r="A44" s="42" t="s">
        <v>63</v>
      </c>
      <c r="B44" s="43"/>
      <c r="C44" s="44" t="s">
        <v>200</v>
      </c>
      <c r="D44" s="45">
        <f t="shared" ref="D44:T44" si="23">SUM(D45:D47,D50:D53)</f>
        <v>46839.199849714496</v>
      </c>
      <c r="E44" s="45">
        <f t="shared" si="23"/>
        <v>37882.838084909497</v>
      </c>
      <c r="F44" s="45">
        <f t="shared" si="23"/>
        <v>62416.861307143256</v>
      </c>
      <c r="G44" s="45">
        <f t="shared" si="23"/>
        <v>75698.330727394685</v>
      </c>
      <c r="H44" s="45">
        <f t="shared" si="23"/>
        <v>82679.404972017728</v>
      </c>
      <c r="I44" s="45">
        <f t="shared" si="23"/>
        <v>72944.973735171792</v>
      </c>
      <c r="J44" s="45">
        <f t="shared" si="23"/>
        <v>68846.149088983992</v>
      </c>
      <c r="K44" s="45">
        <f t="shared" si="23"/>
        <v>76314.289617627146</v>
      </c>
      <c r="L44" s="45">
        <f t="shared" si="23"/>
        <v>90569.135877138237</v>
      </c>
      <c r="M44" s="45">
        <f t="shared" si="23"/>
        <v>79012.998344245265</v>
      </c>
      <c r="N44" s="45">
        <f t="shared" si="23"/>
        <v>89996.615423206051</v>
      </c>
      <c r="O44" s="45">
        <f t="shared" si="23"/>
        <v>89180.95875502695</v>
      </c>
      <c r="P44" s="45">
        <f t="shared" si="23"/>
        <v>108137.60110861217</v>
      </c>
      <c r="Q44" s="45">
        <f t="shared" si="23"/>
        <v>96784.346690650185</v>
      </c>
      <c r="R44" s="45">
        <f t="shared" si="23"/>
        <v>140356.41268088596</v>
      </c>
      <c r="S44" s="45">
        <f t="shared" si="23"/>
        <v>122172.41805599188</v>
      </c>
      <c r="T44" s="45">
        <f t="shared" si="23"/>
        <v>128320.65813358442</v>
      </c>
      <c r="U44" s="45">
        <f>SUM(U45:U47,U50:U53)</f>
        <v>137082.49182783</v>
      </c>
      <c r="V44" s="45">
        <f>[7]EreVolChain!E4035</f>
        <v>147646</v>
      </c>
      <c r="W44" s="45">
        <f>[7]EreVolChain!F4035</f>
        <v>144049</v>
      </c>
      <c r="X44" s="45">
        <f>[7]EreVolChain!G4035</f>
        <v>152105.75573639094</v>
      </c>
      <c r="Y44" s="45">
        <f>[7]EreVolChain!H4035</f>
        <v>120477.96053707962</v>
      </c>
    </row>
    <row r="45" spans="1:25" s="41" customFormat="1" ht="15" x14ac:dyDescent="0.25">
      <c r="A45" s="37" t="s">
        <v>65</v>
      </c>
      <c r="B45" s="38"/>
      <c r="C45" s="39" t="s">
        <v>201</v>
      </c>
      <c r="D45" s="40">
        <f>[6]Tpub_Demande!D110</f>
        <v>0</v>
      </c>
      <c r="E45" s="40">
        <f>[6]Tpub_Demande!E110</f>
        <v>0</v>
      </c>
      <c r="F45" s="40">
        <f>[6]Tpub_Demande!F110</f>
        <v>0</v>
      </c>
      <c r="G45" s="40">
        <f>[6]Tpub_Demande!G110</f>
        <v>0</v>
      </c>
      <c r="H45" s="40">
        <f>[6]Tpub_Demande!H110</f>
        <v>0</v>
      </c>
      <c r="I45" s="40">
        <f>[6]Tpub_Demande!I110</f>
        <v>0</v>
      </c>
      <c r="J45" s="40">
        <f>[6]Tpub_Demande!J110</f>
        <v>0</v>
      </c>
      <c r="K45" s="40">
        <f>[6]Tpub_Demande!K110</f>
        <v>0</v>
      </c>
      <c r="L45" s="40">
        <f>[6]Tpub_Demande!L110</f>
        <v>0</v>
      </c>
      <c r="M45" s="40">
        <f>[6]Tpub_Demande!M110</f>
        <v>0</v>
      </c>
      <c r="N45" s="40">
        <f>[6]Tpub_Demande!N110</f>
        <v>0</v>
      </c>
      <c r="O45" s="40">
        <f>[6]Tpub_Demande!O110</f>
        <v>0</v>
      </c>
      <c r="P45" s="40">
        <f>[6]Tpub_Demande!P110</f>
        <v>0</v>
      </c>
      <c r="Q45" s="40">
        <f>[6]Tpub_Demande!Q110</f>
        <v>0</v>
      </c>
      <c r="R45" s="40">
        <f>[6]Tpub_Demande!R110</f>
        <v>0</v>
      </c>
      <c r="S45" s="40">
        <f>[6]Tpub_Demande!S110</f>
        <v>0</v>
      </c>
      <c r="T45" s="40">
        <f>[6]Tpub_Demande!T110</f>
        <v>0</v>
      </c>
      <c r="U45" s="40">
        <f>[6]Tpub_Demande!U110</f>
        <v>0</v>
      </c>
      <c r="V45" s="40">
        <f>[7]EreVolChain!E4036</f>
        <v>0</v>
      </c>
      <c r="W45" s="40">
        <f>[7]EreVolChain!F4036</f>
        <v>0</v>
      </c>
      <c r="X45" s="40">
        <f>[7]EreVolChain!G4036</f>
        <v>0</v>
      </c>
      <c r="Y45" s="40">
        <f>[7]EreVolChain!H4036</f>
        <v>0</v>
      </c>
    </row>
    <row r="46" spans="1:25" s="41" customFormat="1" ht="15" x14ac:dyDescent="0.25">
      <c r="A46" s="37" t="s">
        <v>67</v>
      </c>
      <c r="B46" s="38"/>
      <c r="C46" s="39" t="s">
        <v>202</v>
      </c>
      <c r="D46" s="40">
        <f>[6]Tpub_Demande!D111</f>
        <v>0</v>
      </c>
      <c r="E46" s="40">
        <f>[6]Tpub_Demande!E111</f>
        <v>0</v>
      </c>
      <c r="F46" s="40">
        <f>[6]Tpub_Demande!F111</f>
        <v>0</v>
      </c>
      <c r="G46" s="40">
        <f>[6]Tpub_Demande!G111</f>
        <v>0</v>
      </c>
      <c r="H46" s="40">
        <f>[6]Tpub_Demande!H111</f>
        <v>0</v>
      </c>
      <c r="I46" s="40">
        <f>[6]Tpub_Demande!I111</f>
        <v>0</v>
      </c>
      <c r="J46" s="40">
        <f>[6]Tpub_Demande!J111</f>
        <v>0</v>
      </c>
      <c r="K46" s="40">
        <f>[6]Tpub_Demande!K111</f>
        <v>0</v>
      </c>
      <c r="L46" s="40">
        <f>[6]Tpub_Demande!L111</f>
        <v>0</v>
      </c>
      <c r="M46" s="40">
        <f>[6]Tpub_Demande!M111</f>
        <v>0</v>
      </c>
      <c r="N46" s="40">
        <f>[6]Tpub_Demande!N111</f>
        <v>0</v>
      </c>
      <c r="O46" s="40">
        <f>[6]Tpub_Demande!O111</f>
        <v>0</v>
      </c>
      <c r="P46" s="40">
        <f>[6]Tpub_Demande!P111</f>
        <v>0</v>
      </c>
      <c r="Q46" s="40">
        <f>[6]Tpub_Demande!Q111</f>
        <v>0</v>
      </c>
      <c r="R46" s="40">
        <f>[6]Tpub_Demande!R111</f>
        <v>0</v>
      </c>
      <c r="S46" s="40">
        <f>[6]Tpub_Demande!S111</f>
        <v>0</v>
      </c>
      <c r="T46" s="40">
        <f>[6]Tpub_Demande!T111</f>
        <v>0</v>
      </c>
      <c r="U46" s="40">
        <f>[6]Tpub_Demande!U111</f>
        <v>0</v>
      </c>
      <c r="V46" s="40">
        <f>[7]EreVolChain!E4037</f>
        <v>0</v>
      </c>
      <c r="W46" s="40">
        <f>[7]EreVolChain!F4037</f>
        <v>0</v>
      </c>
      <c r="X46" s="40">
        <f>[7]EreVolChain!G4037</f>
        <v>0</v>
      </c>
      <c r="Y46" s="40">
        <f>[7]EreVolChain!H4037</f>
        <v>0</v>
      </c>
    </row>
    <row r="47" spans="1:25" s="41" customFormat="1" ht="15" x14ac:dyDescent="0.25">
      <c r="A47" s="37" t="s">
        <v>69</v>
      </c>
      <c r="B47" s="38"/>
      <c r="C47" s="39" t="s">
        <v>203</v>
      </c>
      <c r="D47" s="40">
        <f t="shared" ref="D47:T47" si="24">SUM(D48:D49)</f>
        <v>45876.601439415266</v>
      </c>
      <c r="E47" s="40">
        <f t="shared" si="24"/>
        <v>37133.185039227399</v>
      </c>
      <c r="F47" s="40">
        <f t="shared" si="24"/>
        <v>61234.689809477306</v>
      </c>
      <c r="G47" s="40">
        <f t="shared" si="24"/>
        <v>74155.264948519558</v>
      </c>
      <c r="H47" s="40">
        <f t="shared" si="24"/>
        <v>79321.735840431793</v>
      </c>
      <c r="I47" s="40">
        <f t="shared" si="24"/>
        <v>69709.649676082103</v>
      </c>
      <c r="J47" s="40">
        <f t="shared" si="24"/>
        <v>66059.877097070203</v>
      </c>
      <c r="K47" s="40">
        <f t="shared" si="24"/>
        <v>75310.661648495879</v>
      </c>
      <c r="L47" s="40">
        <f t="shared" si="24"/>
        <v>89339.658575568319</v>
      </c>
      <c r="M47" s="40">
        <f t="shared" si="24"/>
        <v>77739.457714758071</v>
      </c>
      <c r="N47" s="40">
        <f t="shared" si="24"/>
        <v>89275.66533647399</v>
      </c>
      <c r="O47" s="40">
        <f t="shared" si="24"/>
        <v>88180.384054656053</v>
      </c>
      <c r="P47" s="40">
        <f t="shared" si="24"/>
        <v>107000.00322874084</v>
      </c>
      <c r="Q47" s="40">
        <f t="shared" si="24"/>
        <v>95072.375916889519</v>
      </c>
      <c r="R47" s="40">
        <f t="shared" si="24"/>
        <v>139587.37520575631</v>
      </c>
      <c r="S47" s="40">
        <f t="shared" si="24"/>
        <v>121594.80891279719</v>
      </c>
      <c r="T47" s="40">
        <f t="shared" si="24"/>
        <v>126709.01565794731</v>
      </c>
      <c r="U47" s="40">
        <f>SUM(U48:U49)</f>
        <v>135934.29161182794</v>
      </c>
      <c r="V47" s="40">
        <f>[7]EreVolChain!E4038</f>
        <v>133244</v>
      </c>
      <c r="W47" s="40">
        <f>[7]EreVolChain!F4038</f>
        <v>143942</v>
      </c>
      <c r="X47" s="40">
        <f>[7]EreVolChain!G4038</f>
        <v>151776.62326574171</v>
      </c>
      <c r="Y47" s="40">
        <f>[7]EreVolChain!H4038</f>
        <v>119923.24698478139</v>
      </c>
    </row>
    <row r="48" spans="1:25" s="36" customFormat="1" ht="12" x14ac:dyDescent="0.2">
      <c r="A48" s="33" t="s">
        <v>228</v>
      </c>
      <c r="B48" s="34"/>
      <c r="C48" s="35" t="s">
        <v>204</v>
      </c>
      <c r="D48" s="20">
        <f>[6]Tpub_Demande!D113</f>
        <v>45876.601439415266</v>
      </c>
      <c r="E48" s="20">
        <f>[6]Tpub_Demande!E113</f>
        <v>37133.185039227399</v>
      </c>
      <c r="F48" s="20">
        <f>[6]Tpub_Demande!F113</f>
        <v>61234.689809477306</v>
      </c>
      <c r="G48" s="20">
        <f>[6]Tpub_Demande!G113</f>
        <v>74155.264948519558</v>
      </c>
      <c r="H48" s="20">
        <f>[6]Tpub_Demande!H113</f>
        <v>79321.735840431793</v>
      </c>
      <c r="I48" s="20">
        <f>[6]Tpub_Demande!I113</f>
        <v>69709.649676082103</v>
      </c>
      <c r="J48" s="20">
        <f>[6]Tpub_Demande!J113</f>
        <v>66059.877097070203</v>
      </c>
      <c r="K48" s="20">
        <f>[6]Tpub_Demande!K113</f>
        <v>75310.661648495879</v>
      </c>
      <c r="L48" s="20">
        <f>[6]Tpub_Demande!L113</f>
        <v>89339.658575568319</v>
      </c>
      <c r="M48" s="20">
        <f>[6]Tpub_Demande!M113</f>
        <v>77739.457714758071</v>
      </c>
      <c r="N48" s="20">
        <f>[6]Tpub_Demande!N113</f>
        <v>89275.66533647399</v>
      </c>
      <c r="O48" s="20">
        <f>[6]Tpub_Demande!O113</f>
        <v>88180.384054656053</v>
      </c>
      <c r="P48" s="20">
        <f>[6]Tpub_Demande!P113</f>
        <v>107000.00322874084</v>
      </c>
      <c r="Q48" s="20">
        <f>[6]Tpub_Demande!Q113</f>
        <v>95072.375916889519</v>
      </c>
      <c r="R48" s="20">
        <f>[6]Tpub_Demande!R113</f>
        <v>139587.37520575631</v>
      </c>
      <c r="S48" s="20">
        <f>[6]Tpub_Demande!S113</f>
        <v>121594.80891279719</v>
      </c>
      <c r="T48" s="20">
        <f>[6]Tpub_Demande!T113</f>
        <v>126709.01565794731</v>
      </c>
      <c r="U48" s="20">
        <f>[6]Tpub_Demande!U113</f>
        <v>135934.29161182794</v>
      </c>
      <c r="V48" s="20">
        <f>[7]EreVolChain!E4039</f>
        <v>133244</v>
      </c>
      <c r="W48" s="20">
        <f>[7]EreVolChain!F4039</f>
        <v>143942</v>
      </c>
      <c r="X48" s="20">
        <f>[7]EreVolChain!G4039</f>
        <v>151775.6447939963</v>
      </c>
      <c r="Y48" s="20">
        <f>[7]EreVolChain!H4039</f>
        <v>119915.03861745966</v>
      </c>
    </row>
    <row r="49" spans="1:25" s="36" customFormat="1" ht="12" x14ac:dyDescent="0.2">
      <c r="A49" s="33" t="s">
        <v>229</v>
      </c>
      <c r="B49" s="34"/>
      <c r="C49" s="35" t="s">
        <v>205</v>
      </c>
      <c r="D49" s="20">
        <f>[6]Tpub_Demande!D114</f>
        <v>0</v>
      </c>
      <c r="E49" s="20">
        <f>[6]Tpub_Demande!E114</f>
        <v>0</v>
      </c>
      <c r="F49" s="20">
        <f>[6]Tpub_Demande!F114</f>
        <v>0</v>
      </c>
      <c r="G49" s="20">
        <f>[6]Tpub_Demande!G114</f>
        <v>0</v>
      </c>
      <c r="H49" s="20">
        <f>[6]Tpub_Demande!H114</f>
        <v>0</v>
      </c>
      <c r="I49" s="20">
        <f>[6]Tpub_Demande!I114</f>
        <v>0</v>
      </c>
      <c r="J49" s="20">
        <f>[6]Tpub_Demande!J114</f>
        <v>0</v>
      </c>
      <c r="K49" s="20">
        <f>[6]Tpub_Demande!K114</f>
        <v>0</v>
      </c>
      <c r="L49" s="20">
        <f>[6]Tpub_Demande!L114</f>
        <v>0</v>
      </c>
      <c r="M49" s="20">
        <f>[6]Tpub_Demande!M114</f>
        <v>0</v>
      </c>
      <c r="N49" s="20">
        <f>[6]Tpub_Demande!N114</f>
        <v>0</v>
      </c>
      <c r="O49" s="20">
        <f>[6]Tpub_Demande!O114</f>
        <v>0</v>
      </c>
      <c r="P49" s="20">
        <f>[6]Tpub_Demande!P114</f>
        <v>0</v>
      </c>
      <c r="Q49" s="20">
        <f>[6]Tpub_Demande!Q114</f>
        <v>0</v>
      </c>
      <c r="R49" s="20">
        <f>[6]Tpub_Demande!R114</f>
        <v>0</v>
      </c>
      <c r="S49" s="20">
        <f>[6]Tpub_Demande!S114</f>
        <v>0</v>
      </c>
      <c r="T49" s="20">
        <f>[6]Tpub_Demande!T114</f>
        <v>0</v>
      </c>
      <c r="U49" s="20">
        <f>[6]Tpub_Demande!U114</f>
        <v>0</v>
      </c>
      <c r="V49" s="20">
        <f>[7]EreVolChain!E4040</f>
        <v>0</v>
      </c>
      <c r="W49" s="20">
        <f>[7]EreVolChain!F4040</f>
        <v>0</v>
      </c>
      <c r="X49" s="20">
        <f>[7]EreVolChain!G4040</f>
        <v>0</v>
      </c>
      <c r="Y49" s="20">
        <f>[7]EreVolChain!H4040</f>
        <v>0</v>
      </c>
    </row>
    <row r="50" spans="1:25" s="41" customFormat="1" ht="15" x14ac:dyDescent="0.25">
      <c r="A50" s="37" t="s">
        <v>71</v>
      </c>
      <c r="B50" s="38"/>
      <c r="C50" s="39" t="s">
        <v>206</v>
      </c>
      <c r="D50" s="40">
        <f>[6]Tpub_Demande!D115</f>
        <v>0</v>
      </c>
      <c r="E50" s="40">
        <f>[6]Tpub_Demande!E115</f>
        <v>0</v>
      </c>
      <c r="F50" s="40">
        <f>[6]Tpub_Demande!F115</f>
        <v>0</v>
      </c>
      <c r="G50" s="40">
        <f>[6]Tpub_Demande!G115</f>
        <v>0</v>
      </c>
      <c r="H50" s="40">
        <f>[6]Tpub_Demande!H115</f>
        <v>0</v>
      </c>
      <c r="I50" s="40">
        <f>[6]Tpub_Demande!I115</f>
        <v>0</v>
      </c>
      <c r="J50" s="40">
        <f>[6]Tpub_Demande!J115</f>
        <v>0</v>
      </c>
      <c r="K50" s="40">
        <f>[6]Tpub_Demande!K115</f>
        <v>0</v>
      </c>
      <c r="L50" s="40">
        <f>[6]Tpub_Demande!L115</f>
        <v>0</v>
      </c>
      <c r="M50" s="40">
        <f>[6]Tpub_Demande!M115</f>
        <v>0</v>
      </c>
      <c r="N50" s="40">
        <f>[6]Tpub_Demande!N115</f>
        <v>0</v>
      </c>
      <c r="O50" s="40">
        <f>[6]Tpub_Demande!O115</f>
        <v>0</v>
      </c>
      <c r="P50" s="40">
        <f>[6]Tpub_Demande!P115</f>
        <v>0</v>
      </c>
      <c r="Q50" s="40">
        <f>[6]Tpub_Demande!Q115</f>
        <v>0</v>
      </c>
      <c r="R50" s="40">
        <f>[6]Tpub_Demande!R115</f>
        <v>0</v>
      </c>
      <c r="S50" s="40">
        <f>[6]Tpub_Demande!S115</f>
        <v>0</v>
      </c>
      <c r="T50" s="40">
        <f>[6]Tpub_Demande!T115</f>
        <v>0</v>
      </c>
      <c r="U50" s="40">
        <f>[6]Tpub_Demande!U115</f>
        <v>0</v>
      </c>
      <c r="V50" s="40">
        <f>[7]EreVolChain!E4041</f>
        <v>0</v>
      </c>
      <c r="W50" s="40">
        <f>[7]EreVolChain!F4041</f>
        <v>0</v>
      </c>
      <c r="X50" s="40">
        <f>[7]EreVolChain!G4041</f>
        <v>0</v>
      </c>
      <c r="Y50" s="40">
        <f>[7]EreVolChain!H4041</f>
        <v>0</v>
      </c>
    </row>
    <row r="51" spans="1:25" s="41" customFormat="1" ht="15" x14ac:dyDescent="0.25">
      <c r="A51" s="37" t="s">
        <v>230</v>
      </c>
      <c r="B51" s="38"/>
      <c r="C51" s="39" t="s">
        <v>207</v>
      </c>
      <c r="D51" s="40">
        <f>[6]Tpub_Demande!D116</f>
        <v>0</v>
      </c>
      <c r="E51" s="40">
        <f>[6]Tpub_Demande!E116</f>
        <v>0</v>
      </c>
      <c r="F51" s="40">
        <f>[6]Tpub_Demande!F116</f>
        <v>0</v>
      </c>
      <c r="G51" s="40">
        <f>[6]Tpub_Demande!G116</f>
        <v>0</v>
      </c>
      <c r="H51" s="40">
        <f>[6]Tpub_Demande!H116</f>
        <v>0</v>
      </c>
      <c r="I51" s="40">
        <f>[6]Tpub_Demande!I116</f>
        <v>0</v>
      </c>
      <c r="J51" s="40">
        <f>[6]Tpub_Demande!J116</f>
        <v>0</v>
      </c>
      <c r="K51" s="40">
        <f>[6]Tpub_Demande!K116</f>
        <v>0</v>
      </c>
      <c r="L51" s="40">
        <f>[6]Tpub_Demande!L116</f>
        <v>0</v>
      </c>
      <c r="M51" s="40">
        <f>[6]Tpub_Demande!M116</f>
        <v>0</v>
      </c>
      <c r="N51" s="40">
        <f>[6]Tpub_Demande!N116</f>
        <v>0</v>
      </c>
      <c r="O51" s="40">
        <f>[6]Tpub_Demande!O116</f>
        <v>0</v>
      </c>
      <c r="P51" s="40">
        <f>[6]Tpub_Demande!P116</f>
        <v>0</v>
      </c>
      <c r="Q51" s="40">
        <f>[6]Tpub_Demande!Q116</f>
        <v>0</v>
      </c>
      <c r="R51" s="40">
        <f>[6]Tpub_Demande!R116</f>
        <v>0</v>
      </c>
      <c r="S51" s="40">
        <f>[6]Tpub_Demande!S116</f>
        <v>0</v>
      </c>
      <c r="T51" s="40">
        <f>[6]Tpub_Demande!T116</f>
        <v>0</v>
      </c>
      <c r="U51" s="40">
        <f>[6]Tpub_Demande!U116</f>
        <v>0</v>
      </c>
      <c r="V51" s="40">
        <f>[7]EreVolChain!E4042</f>
        <v>0</v>
      </c>
      <c r="W51" s="40">
        <f>[7]EreVolChain!F4042</f>
        <v>0</v>
      </c>
      <c r="X51" s="40">
        <f>[7]EreVolChain!G4042</f>
        <v>0</v>
      </c>
      <c r="Y51" s="40">
        <f>[7]EreVolChain!H4042</f>
        <v>0</v>
      </c>
    </row>
    <row r="52" spans="1:25" s="41" customFormat="1" ht="15" x14ac:dyDescent="0.25">
      <c r="A52" s="37" t="s">
        <v>231</v>
      </c>
      <c r="B52" s="38"/>
      <c r="C52" s="39" t="s">
        <v>208</v>
      </c>
      <c r="D52" s="40">
        <f>[6]Tpub_Demande!D117</f>
        <v>667.38279693371362</v>
      </c>
      <c r="E52" s="40">
        <f>[6]Tpub_Demande!E117</f>
        <v>516.47540477985285</v>
      </c>
      <c r="F52" s="40">
        <f>[6]Tpub_Demande!F117</f>
        <v>842.22928108763131</v>
      </c>
      <c r="G52" s="40">
        <f>[6]Tpub_Demande!G117</f>
        <v>1137.8504512134027</v>
      </c>
      <c r="H52" s="40">
        <f>[6]Tpub_Demande!H117</f>
        <v>2933.5022956413036</v>
      </c>
      <c r="I52" s="40">
        <f>[6]Tpub_Demande!I117</f>
        <v>2843.8023713406037</v>
      </c>
      <c r="J52" s="40">
        <f>[6]Tpub_Demande!J117</f>
        <v>2589.4024090422668</v>
      </c>
      <c r="K52" s="40">
        <f>[6]Tpub_Demande!K117</f>
        <v>785.96044481423064</v>
      </c>
      <c r="L52" s="40">
        <f>[6]Tpub_Demande!L117</f>
        <v>998.02693056998851</v>
      </c>
      <c r="M52" s="40">
        <f>[6]Tpub_Demande!M117</f>
        <v>834.3649722088669</v>
      </c>
      <c r="N52" s="40">
        <f>[6]Tpub_Demande!N117</f>
        <v>548.65999641214751</v>
      </c>
      <c r="O52" s="40">
        <f>[6]Tpub_Demande!O117</f>
        <v>853.83691823078937</v>
      </c>
      <c r="P52" s="40">
        <f>[6]Tpub_Demande!P117</f>
        <v>1030.317642847974</v>
      </c>
      <c r="Q52" s="40">
        <f>[6]Tpub_Demande!Q117</f>
        <v>1625.9135438168655</v>
      </c>
      <c r="R52" s="40">
        <f>[6]Tpub_Demande!R117</f>
        <v>681.61826126619746</v>
      </c>
      <c r="S52" s="40">
        <f>[6]Tpub_Demande!S117</f>
        <v>501.61490828725942</v>
      </c>
      <c r="T52" s="40">
        <f>[6]Tpub_Demande!T117</f>
        <v>1534.6209809612226</v>
      </c>
      <c r="U52" s="40">
        <f>[6]Tpub_Demande!U117</f>
        <v>1069.2915864178215</v>
      </c>
      <c r="V52" s="40">
        <f>[7]EreVolChain!E4043</f>
        <v>14321</v>
      </c>
      <c r="W52" s="40">
        <f>[7]EreVolChain!F4043</f>
        <v>23</v>
      </c>
      <c r="X52" s="40">
        <f>[7]EreVolChain!G4043</f>
        <v>1.9166666666666665</v>
      </c>
      <c r="Y52" s="40">
        <f>[7]EreVolChain!H4043</f>
        <v>2.875</v>
      </c>
    </row>
    <row r="53" spans="1:25" s="41" customFormat="1" ht="15" x14ac:dyDescent="0.25">
      <c r="A53" s="37" t="s">
        <v>232</v>
      </c>
      <c r="B53" s="38"/>
      <c r="C53" s="39" t="s">
        <v>209</v>
      </c>
      <c r="D53" s="40">
        <f>[6]Tpub_Demande!D118</f>
        <v>295.21561336551576</v>
      </c>
      <c r="E53" s="40">
        <f>[6]Tpub_Demande!E118</f>
        <v>233.17764090224043</v>
      </c>
      <c r="F53" s="40">
        <f>[6]Tpub_Demande!F118</f>
        <v>339.94221657831537</v>
      </c>
      <c r="G53" s="40">
        <f>[6]Tpub_Demande!G118</f>
        <v>405.21532766172322</v>
      </c>
      <c r="H53" s="40">
        <f>[6]Tpub_Demande!H118</f>
        <v>424.16683594463967</v>
      </c>
      <c r="I53" s="40">
        <f>[6]Tpub_Demande!I118</f>
        <v>391.52168774908898</v>
      </c>
      <c r="J53" s="40">
        <f>[6]Tpub_Demande!J118</f>
        <v>196.86958287153118</v>
      </c>
      <c r="K53" s="40">
        <f>[6]Tpub_Demande!K118</f>
        <v>217.66752431702983</v>
      </c>
      <c r="L53" s="40">
        <f>[6]Tpub_Demande!L118</f>
        <v>231.45037099991919</v>
      </c>
      <c r="M53" s="40">
        <f>[6]Tpub_Demande!M118</f>
        <v>439.17565727832476</v>
      </c>
      <c r="N53" s="40">
        <f>[6]Tpub_Demande!N118</f>
        <v>172.29009031991481</v>
      </c>
      <c r="O53" s="40">
        <f>[6]Tpub_Demande!O118</f>
        <v>146.73778214010588</v>
      </c>
      <c r="P53" s="40">
        <f>[6]Tpub_Demande!P118</f>
        <v>107.28023702334856</v>
      </c>
      <c r="Q53" s="40">
        <f>[6]Tpub_Demande!Q118</f>
        <v>86.057229943799285</v>
      </c>
      <c r="R53" s="40">
        <f>[6]Tpub_Demande!R118</f>
        <v>87.419213863444426</v>
      </c>
      <c r="S53" s="40">
        <f>[6]Tpub_Demande!S118</f>
        <v>75.99423490742555</v>
      </c>
      <c r="T53" s="40">
        <f>[6]Tpub_Demande!T118</f>
        <v>77.021494675888292</v>
      </c>
      <c r="U53" s="40">
        <f>[6]Tpub_Demande!U118</f>
        <v>78.908629584237261</v>
      </c>
      <c r="V53" s="40">
        <f>[7]EreVolChain!E4044</f>
        <v>81</v>
      </c>
      <c r="W53" s="40">
        <f>[7]EreVolChain!F4044</f>
        <v>84</v>
      </c>
      <c r="X53" s="40">
        <f>[7]EreVolChain!G4044</f>
        <v>65.223529411764702</v>
      </c>
      <c r="Y53" s="40">
        <f>[7]EreVolChain!H4044</f>
        <v>41.165670202507229</v>
      </c>
    </row>
    <row r="54" spans="1:25" s="46" customFormat="1" ht="15.75" x14ac:dyDescent="0.25">
      <c r="A54" s="42" t="s">
        <v>73</v>
      </c>
      <c r="B54" s="43"/>
      <c r="C54" s="44" t="s">
        <v>210</v>
      </c>
      <c r="D54" s="45">
        <f>[6]Tpub_Demande!D119</f>
        <v>0</v>
      </c>
      <c r="E54" s="45">
        <f>[6]Tpub_Demande!E119</f>
        <v>0</v>
      </c>
      <c r="F54" s="45">
        <f>[6]Tpub_Demande!F119</f>
        <v>0</v>
      </c>
      <c r="G54" s="45">
        <f>[6]Tpub_Demande!G119</f>
        <v>0</v>
      </c>
      <c r="H54" s="45">
        <f>[6]Tpub_Demande!H119</f>
        <v>0</v>
      </c>
      <c r="I54" s="45">
        <f>[6]Tpub_Demande!I119</f>
        <v>0</v>
      </c>
      <c r="J54" s="45">
        <f>[6]Tpub_Demande!J119</f>
        <v>0</v>
      </c>
      <c r="K54" s="45">
        <f>[6]Tpub_Demande!K119</f>
        <v>0</v>
      </c>
      <c r="L54" s="45">
        <f>[6]Tpub_Demande!L119</f>
        <v>0</v>
      </c>
      <c r="M54" s="45">
        <f>[6]Tpub_Demande!M119</f>
        <v>0</v>
      </c>
      <c r="N54" s="45">
        <f>[6]Tpub_Demande!N119</f>
        <v>0</v>
      </c>
      <c r="O54" s="45">
        <f>[6]Tpub_Demande!O119</f>
        <v>0</v>
      </c>
      <c r="P54" s="45">
        <f>[6]Tpub_Demande!P119</f>
        <v>0</v>
      </c>
      <c r="Q54" s="45">
        <f>[6]Tpub_Demande!Q119</f>
        <v>0</v>
      </c>
      <c r="R54" s="45">
        <f>[6]Tpub_Demande!R119</f>
        <v>0</v>
      </c>
      <c r="S54" s="45">
        <f>[6]Tpub_Demande!S119</f>
        <v>0</v>
      </c>
      <c r="T54" s="45">
        <f>[6]Tpub_Demande!T119</f>
        <v>0</v>
      </c>
      <c r="U54" s="45">
        <f>[6]Tpub_Demande!U119</f>
        <v>0</v>
      </c>
      <c r="V54" s="45">
        <f>[7]EreVolChain!E4045</f>
        <v>0</v>
      </c>
      <c r="W54" s="45">
        <f>[7]EreVolChain!F4045</f>
        <v>0</v>
      </c>
      <c r="X54" s="45">
        <f>[7]EreVolChain!G4045</f>
        <v>0</v>
      </c>
      <c r="Y54" s="45">
        <f>[7]EreVolChain!H4045</f>
        <v>0</v>
      </c>
    </row>
    <row r="55" spans="1:25" s="46" customFormat="1" ht="15.75" x14ac:dyDescent="0.25">
      <c r="A55" s="42" t="s">
        <v>85</v>
      </c>
      <c r="B55" s="43"/>
      <c r="C55" s="44" t="s">
        <v>211</v>
      </c>
      <c r="D55" s="45">
        <f t="shared" ref="D55:T55" si="25">SUM(D56,D62:D66,D70)</f>
        <v>757.6390059181706</v>
      </c>
      <c r="E55" s="45">
        <f t="shared" si="25"/>
        <v>390.38360958917383</v>
      </c>
      <c r="F55" s="45">
        <f t="shared" si="25"/>
        <v>725.26044283476404</v>
      </c>
      <c r="G55" s="45">
        <f t="shared" si="25"/>
        <v>977.15998218233915</v>
      </c>
      <c r="H55" s="45">
        <f t="shared" si="25"/>
        <v>2106.3979352666938</v>
      </c>
      <c r="I55" s="45">
        <f t="shared" si="25"/>
        <v>2100.2763637093453</v>
      </c>
      <c r="J55" s="45">
        <f t="shared" si="25"/>
        <v>2704.4999733945278</v>
      </c>
      <c r="K55" s="45">
        <f t="shared" si="25"/>
        <v>1518.3973889337256</v>
      </c>
      <c r="L55" s="45">
        <f t="shared" si="25"/>
        <v>1682.6706691337554</v>
      </c>
      <c r="M55" s="45">
        <f t="shared" si="25"/>
        <v>976.2824683832398</v>
      </c>
      <c r="N55" s="45">
        <f t="shared" si="25"/>
        <v>738.91822707251185</v>
      </c>
      <c r="O55" s="45">
        <f t="shared" si="25"/>
        <v>1777.1794533985531</v>
      </c>
      <c r="P55" s="45">
        <f t="shared" si="25"/>
        <v>1129.0987862352199</v>
      </c>
      <c r="Q55" s="45">
        <f t="shared" si="25"/>
        <v>1467.8709258806916</v>
      </c>
      <c r="R55" s="45">
        <f t="shared" si="25"/>
        <v>2006.3547391288585</v>
      </c>
      <c r="S55" s="45">
        <f t="shared" si="25"/>
        <v>2578.342551914076</v>
      </c>
      <c r="T55" s="45">
        <f t="shared" si="25"/>
        <v>1735.6050599536816</v>
      </c>
      <c r="U55" s="45">
        <f>SUM(U56,U62:U66,U70)</f>
        <v>1813.6464653440487</v>
      </c>
      <c r="V55" s="45">
        <f>[7]EreVolChain!E4046</f>
        <v>1811</v>
      </c>
      <c r="W55" s="45">
        <f>[7]EreVolChain!F4046</f>
        <v>1865.0000000000002</v>
      </c>
      <c r="X55" s="45">
        <f>[7]EreVolChain!G4046</f>
        <v>1803.1279620853084</v>
      </c>
      <c r="Y55" s="45">
        <f>[7]EreVolChain!H4046</f>
        <v>38299.083662997931</v>
      </c>
    </row>
    <row r="56" spans="1:25" s="41" customFormat="1" ht="15" x14ac:dyDescent="0.25">
      <c r="A56" s="37" t="s">
        <v>87</v>
      </c>
      <c r="B56" s="38"/>
      <c r="C56" s="39" t="s">
        <v>78</v>
      </c>
      <c r="D56" s="40">
        <f t="shared" ref="D56:T56" si="26">SUM(D57:D61)</f>
        <v>20.309788569939734</v>
      </c>
      <c r="E56" s="40">
        <f t="shared" si="26"/>
        <v>20.26329362143569</v>
      </c>
      <c r="F56" s="40">
        <f t="shared" si="26"/>
        <v>20.49748061999049</v>
      </c>
      <c r="G56" s="40">
        <f t="shared" si="26"/>
        <v>20.235175701696811</v>
      </c>
      <c r="H56" s="40">
        <f t="shared" si="26"/>
        <v>19.567363754506353</v>
      </c>
      <c r="I56" s="40">
        <f t="shared" si="26"/>
        <v>20.159314137047673</v>
      </c>
      <c r="J56" s="40">
        <f t="shared" si="26"/>
        <v>2598.455088917402</v>
      </c>
      <c r="K56" s="40">
        <f t="shared" si="26"/>
        <v>1389.2649344394285</v>
      </c>
      <c r="L56" s="40">
        <f t="shared" si="26"/>
        <v>1537.3899673778842</v>
      </c>
      <c r="M56" s="40">
        <f t="shared" si="26"/>
        <v>831.08225428578658</v>
      </c>
      <c r="N56" s="40">
        <f t="shared" si="26"/>
        <v>454.54070685503075</v>
      </c>
      <c r="O56" s="40">
        <f t="shared" si="26"/>
        <v>795.57392828713887</v>
      </c>
      <c r="P56" s="40">
        <f t="shared" si="26"/>
        <v>771.00367665681074</v>
      </c>
      <c r="Q56" s="40">
        <f t="shared" si="26"/>
        <v>479.173907254146</v>
      </c>
      <c r="R56" s="40">
        <f t="shared" si="26"/>
        <v>563.74118376866556</v>
      </c>
      <c r="S56" s="40">
        <f t="shared" si="26"/>
        <v>461.7539803831196</v>
      </c>
      <c r="T56" s="40">
        <f t="shared" si="26"/>
        <v>103.05250756799637</v>
      </c>
      <c r="U56" s="40">
        <f>SUM(U57:U61)</f>
        <v>97.676593935191221</v>
      </c>
      <c r="V56" s="40">
        <f>[7]EreVolChain!E4047</f>
        <v>98</v>
      </c>
      <c r="W56" s="40">
        <f>[7]EreVolChain!F4047</f>
        <v>111</v>
      </c>
      <c r="X56" s="40">
        <f>[7]EreVolChain!G4047</f>
        <v>503.39473684210526</v>
      </c>
      <c r="Y56" s="40">
        <f>[7]EreVolChain!H4047</f>
        <v>503.94731064763999</v>
      </c>
    </row>
    <row r="57" spans="1:25" s="36" customFormat="1" ht="12" x14ac:dyDescent="0.2">
      <c r="A57" s="33" t="s">
        <v>233</v>
      </c>
      <c r="B57" s="34"/>
      <c r="C57" s="35" t="s">
        <v>212</v>
      </c>
      <c r="D57" s="20">
        <f>[6]Tpub_Demande!D122</f>
        <v>0</v>
      </c>
      <c r="E57" s="20">
        <f>[6]Tpub_Demande!E122</f>
        <v>0</v>
      </c>
      <c r="F57" s="20">
        <f>[6]Tpub_Demande!F122</f>
        <v>0</v>
      </c>
      <c r="G57" s="20">
        <f>[6]Tpub_Demande!G122</f>
        <v>0</v>
      </c>
      <c r="H57" s="20">
        <f>[6]Tpub_Demande!H122</f>
        <v>0</v>
      </c>
      <c r="I57" s="20">
        <f>[6]Tpub_Demande!I122</f>
        <v>0</v>
      </c>
      <c r="J57" s="20">
        <f>[6]Tpub_Demande!J122</f>
        <v>0</v>
      </c>
      <c r="K57" s="20">
        <f>[6]Tpub_Demande!K122</f>
        <v>0</v>
      </c>
      <c r="L57" s="20">
        <f>[6]Tpub_Demande!L122</f>
        <v>0</v>
      </c>
      <c r="M57" s="20">
        <f>[6]Tpub_Demande!M122</f>
        <v>0</v>
      </c>
      <c r="N57" s="20">
        <f>[6]Tpub_Demande!N122</f>
        <v>0</v>
      </c>
      <c r="O57" s="20">
        <f>[6]Tpub_Demande!O122</f>
        <v>0</v>
      </c>
      <c r="P57" s="20">
        <f>[6]Tpub_Demande!P122</f>
        <v>0</v>
      </c>
      <c r="Q57" s="20">
        <f>[6]Tpub_Demande!Q122</f>
        <v>0</v>
      </c>
      <c r="R57" s="20">
        <f>[6]Tpub_Demande!R122</f>
        <v>0</v>
      </c>
      <c r="S57" s="20">
        <f>[6]Tpub_Demande!S122</f>
        <v>0</v>
      </c>
      <c r="T57" s="20">
        <f>[6]Tpub_Demande!T122</f>
        <v>0</v>
      </c>
      <c r="U57" s="20">
        <f>[6]Tpub_Demande!U122</f>
        <v>0</v>
      </c>
      <c r="V57" s="20">
        <f>[7]EreVolChain!E4048</f>
        <v>0</v>
      </c>
      <c r="W57" s="20">
        <f>[7]EreVolChain!F4048</f>
        <v>0</v>
      </c>
      <c r="X57" s="20">
        <f>[7]EreVolChain!G4048</f>
        <v>0</v>
      </c>
      <c r="Y57" s="20">
        <f>[7]EreVolChain!H4048</f>
        <v>0</v>
      </c>
    </row>
    <row r="58" spans="1:25" s="36" customFormat="1" ht="12" x14ac:dyDescent="0.2">
      <c r="A58" s="33" t="s">
        <v>234</v>
      </c>
      <c r="B58" s="34"/>
      <c r="C58" s="35" t="s">
        <v>213</v>
      </c>
      <c r="D58" s="20">
        <f>[6]Tpub_Demande!D123</f>
        <v>0</v>
      </c>
      <c r="E58" s="20">
        <f>[6]Tpub_Demande!E123</f>
        <v>0</v>
      </c>
      <c r="F58" s="20">
        <f>[6]Tpub_Demande!F123</f>
        <v>0</v>
      </c>
      <c r="G58" s="20">
        <f>[6]Tpub_Demande!G123</f>
        <v>0</v>
      </c>
      <c r="H58" s="20">
        <f>[6]Tpub_Demande!H123</f>
        <v>0</v>
      </c>
      <c r="I58" s="20">
        <f>[6]Tpub_Demande!I123</f>
        <v>0</v>
      </c>
      <c r="J58" s="20">
        <f>[6]Tpub_Demande!J123</f>
        <v>0</v>
      </c>
      <c r="K58" s="20">
        <f>[6]Tpub_Demande!K123</f>
        <v>0</v>
      </c>
      <c r="L58" s="20">
        <f>[6]Tpub_Demande!L123</f>
        <v>0</v>
      </c>
      <c r="M58" s="20">
        <f>[6]Tpub_Demande!M123</f>
        <v>0</v>
      </c>
      <c r="N58" s="20">
        <f>[6]Tpub_Demande!N123</f>
        <v>0</v>
      </c>
      <c r="O58" s="20">
        <f>[6]Tpub_Demande!O123</f>
        <v>0</v>
      </c>
      <c r="P58" s="20">
        <f>[6]Tpub_Demande!P123</f>
        <v>0</v>
      </c>
      <c r="Q58" s="20">
        <f>[6]Tpub_Demande!Q123</f>
        <v>0</v>
      </c>
      <c r="R58" s="20">
        <f>[6]Tpub_Demande!R123</f>
        <v>0</v>
      </c>
      <c r="S58" s="20">
        <f>[6]Tpub_Demande!S123</f>
        <v>0</v>
      </c>
      <c r="T58" s="20">
        <f>[6]Tpub_Demande!T123</f>
        <v>0</v>
      </c>
      <c r="U58" s="20">
        <f>[6]Tpub_Demande!U123</f>
        <v>0</v>
      </c>
      <c r="V58" s="20">
        <f>[7]EreVolChain!E4049</f>
        <v>0</v>
      </c>
      <c r="W58" s="20">
        <f>[7]EreVolChain!F4049</f>
        <v>0</v>
      </c>
      <c r="X58" s="20">
        <f>[7]EreVolChain!G4049</f>
        <v>0</v>
      </c>
      <c r="Y58" s="20">
        <f>[7]EreVolChain!H4049</f>
        <v>0</v>
      </c>
    </row>
    <row r="59" spans="1:25" s="36" customFormat="1" ht="12" x14ac:dyDescent="0.2">
      <c r="A59" s="33" t="s">
        <v>235</v>
      </c>
      <c r="B59" s="34"/>
      <c r="C59" s="35" t="s">
        <v>214</v>
      </c>
      <c r="D59" s="20">
        <f>[6]Tpub_Demande!D124</f>
        <v>2.805368541587149</v>
      </c>
      <c r="E59" s="20">
        <f>[6]Tpub_Demande!E124</f>
        <v>2.8125915824714971</v>
      </c>
      <c r="F59" s="20">
        <f>[6]Tpub_Demande!F124</f>
        <v>2.8031252509368674</v>
      </c>
      <c r="G59" s="20">
        <f>[6]Tpub_Demande!G124</f>
        <v>2.8096330929404774</v>
      </c>
      <c r="H59" s="20">
        <f>[6]Tpub_Demande!H124</f>
        <v>2.8038039186211772</v>
      </c>
      <c r="I59" s="20">
        <f>[6]Tpub_Demande!I124</f>
        <v>2.8068071553011786</v>
      </c>
      <c r="J59" s="20">
        <f>[6]Tpub_Demande!J124</f>
        <v>240.67553554651232</v>
      </c>
      <c r="K59" s="20">
        <f>[6]Tpub_Demande!K124</f>
        <v>269.93332878317108</v>
      </c>
      <c r="L59" s="20">
        <f>[6]Tpub_Demande!L124</f>
        <v>267.7806565993219</v>
      </c>
      <c r="M59" s="20">
        <f>[6]Tpub_Demande!M124</f>
        <v>268.67319328155486</v>
      </c>
      <c r="N59" s="20">
        <f>[6]Tpub_Demande!N124</f>
        <v>367.11180311556944</v>
      </c>
      <c r="O59" s="20">
        <f>[6]Tpub_Demande!O124</f>
        <v>608.88131441298526</v>
      </c>
      <c r="P59" s="20">
        <f>[6]Tpub_Demande!P124</f>
        <v>594.67043454092573</v>
      </c>
      <c r="Q59" s="20">
        <f>[6]Tpub_Demande!Q124</f>
        <v>408.89151812411626</v>
      </c>
      <c r="R59" s="20">
        <f>[6]Tpub_Demande!R124</f>
        <v>481.78163020907618</v>
      </c>
      <c r="S59" s="20">
        <f>[6]Tpub_Demande!S124</f>
        <v>400.57881324903781</v>
      </c>
      <c r="T59" s="20">
        <f>[6]Tpub_Demande!T124</f>
        <v>30.202240394792987</v>
      </c>
      <c r="U59" s="20">
        <f>[6]Tpub_Demande!U124</f>
        <v>29.813063237872342</v>
      </c>
      <c r="V59" s="20">
        <f>[7]EreVolChain!E4050</f>
        <v>29</v>
      </c>
      <c r="W59" s="20">
        <f>[7]EreVolChain!F4050</f>
        <v>29</v>
      </c>
      <c r="X59" s="20">
        <f>[7]EreVolChain!G4050</f>
        <v>16.433333333333334</v>
      </c>
      <c r="Y59" s="20">
        <f>[7]EreVolChain!H4050</f>
        <v>41.996296296296293</v>
      </c>
    </row>
    <row r="60" spans="1:25" s="36" customFormat="1" ht="12" x14ac:dyDescent="0.2">
      <c r="A60" s="33" t="s">
        <v>236</v>
      </c>
      <c r="B60" s="34"/>
      <c r="C60" s="35" t="s">
        <v>215</v>
      </c>
      <c r="D60" s="20">
        <f>[6]Tpub_Demande!D125</f>
        <v>0</v>
      </c>
      <c r="E60" s="20">
        <f>[6]Tpub_Demande!E125</f>
        <v>0</v>
      </c>
      <c r="F60" s="20">
        <f>[6]Tpub_Demande!F125</f>
        <v>0</v>
      </c>
      <c r="G60" s="20">
        <f>[6]Tpub_Demande!G125</f>
        <v>0</v>
      </c>
      <c r="H60" s="20">
        <f>[6]Tpub_Demande!H125</f>
        <v>0</v>
      </c>
      <c r="I60" s="20">
        <f>[6]Tpub_Demande!I125</f>
        <v>0</v>
      </c>
      <c r="J60" s="20">
        <f>[6]Tpub_Demande!J125</f>
        <v>0</v>
      </c>
      <c r="K60" s="20">
        <f>[6]Tpub_Demande!K125</f>
        <v>0</v>
      </c>
      <c r="L60" s="20">
        <f>[6]Tpub_Demande!L125</f>
        <v>0</v>
      </c>
      <c r="M60" s="20">
        <f>[6]Tpub_Demande!M125</f>
        <v>0</v>
      </c>
      <c r="N60" s="20">
        <f>[6]Tpub_Demande!N125</f>
        <v>0</v>
      </c>
      <c r="O60" s="20">
        <f>[6]Tpub_Demande!O125</f>
        <v>0</v>
      </c>
      <c r="P60" s="20">
        <f>[6]Tpub_Demande!P125</f>
        <v>0</v>
      </c>
      <c r="Q60" s="20">
        <f>[6]Tpub_Demande!Q125</f>
        <v>0</v>
      </c>
      <c r="R60" s="20">
        <f>[6]Tpub_Demande!R125</f>
        <v>0</v>
      </c>
      <c r="S60" s="20">
        <f>[6]Tpub_Demande!S125</f>
        <v>0</v>
      </c>
      <c r="T60" s="20">
        <f>[6]Tpub_Demande!T125</f>
        <v>0</v>
      </c>
      <c r="U60" s="20">
        <f>[6]Tpub_Demande!U125</f>
        <v>0</v>
      </c>
      <c r="V60" s="20">
        <f>[7]EreVolChain!E4051</f>
        <v>0</v>
      </c>
      <c r="W60" s="20">
        <f>[7]EreVolChain!F4051</f>
        <v>0</v>
      </c>
      <c r="X60" s="20">
        <f>[7]EreVolChain!G4051</f>
        <v>0</v>
      </c>
      <c r="Y60" s="20">
        <f>[7]EreVolChain!H4051</f>
        <v>0</v>
      </c>
    </row>
    <row r="61" spans="1:25" s="36" customFormat="1" ht="12" x14ac:dyDescent="0.2">
      <c r="A61" s="33" t="s">
        <v>237</v>
      </c>
      <c r="B61" s="34"/>
      <c r="C61" s="35" t="s">
        <v>216</v>
      </c>
      <c r="D61" s="20">
        <f>[6]Tpub_Demande!D126</f>
        <v>17.504420028352584</v>
      </c>
      <c r="E61" s="20">
        <f>[6]Tpub_Demande!E126</f>
        <v>17.450702038964192</v>
      </c>
      <c r="F61" s="20">
        <f>[6]Tpub_Demande!F126</f>
        <v>17.694355369053625</v>
      </c>
      <c r="G61" s="20">
        <f>[6]Tpub_Demande!G126</f>
        <v>17.425542608756334</v>
      </c>
      <c r="H61" s="20">
        <f>[6]Tpub_Demande!H126</f>
        <v>16.763559835885175</v>
      </c>
      <c r="I61" s="20">
        <f>[6]Tpub_Demande!I126</f>
        <v>17.352506981746494</v>
      </c>
      <c r="J61" s="20">
        <f>[6]Tpub_Demande!J126</f>
        <v>2357.7795533708895</v>
      </c>
      <c r="K61" s="20">
        <f>[6]Tpub_Demande!K126</f>
        <v>1119.3316056562574</v>
      </c>
      <c r="L61" s="20">
        <f>[6]Tpub_Demande!L126</f>
        <v>1269.6093107785623</v>
      </c>
      <c r="M61" s="20">
        <f>[6]Tpub_Demande!M126</f>
        <v>562.40906100423172</v>
      </c>
      <c r="N61" s="20">
        <f>[6]Tpub_Demande!N126</f>
        <v>87.428903739461333</v>
      </c>
      <c r="O61" s="20">
        <f>[6]Tpub_Demande!O126</f>
        <v>186.69261387415364</v>
      </c>
      <c r="P61" s="20">
        <f>[6]Tpub_Demande!P126</f>
        <v>176.33324211588504</v>
      </c>
      <c r="Q61" s="20">
        <f>[6]Tpub_Demande!Q126</f>
        <v>70.282389130029742</v>
      </c>
      <c r="R61" s="20">
        <f>[6]Tpub_Demande!R126</f>
        <v>81.959553559589367</v>
      </c>
      <c r="S61" s="20">
        <f>[6]Tpub_Demande!S126</f>
        <v>61.175167134081768</v>
      </c>
      <c r="T61" s="20">
        <f>[6]Tpub_Demande!T126</f>
        <v>72.850267173203392</v>
      </c>
      <c r="U61" s="20">
        <f>[6]Tpub_Demande!U126</f>
        <v>67.863530697318879</v>
      </c>
      <c r="V61" s="20">
        <f>[7]EreVolChain!E4052</f>
        <v>69</v>
      </c>
      <c r="W61" s="20">
        <f>[7]EreVolChain!F4052</f>
        <v>76</v>
      </c>
      <c r="X61" s="20">
        <f>[7]EreVolChain!G4052</f>
        <v>493.50649350649348</v>
      </c>
      <c r="Y61" s="20">
        <f>[7]EreVolChain!H4052</f>
        <v>478.03260569218014</v>
      </c>
    </row>
    <row r="62" spans="1:25" s="41" customFormat="1" ht="15" x14ac:dyDescent="0.25">
      <c r="A62" s="37" t="s">
        <v>89</v>
      </c>
      <c r="B62" s="38"/>
      <c r="C62" s="39" t="s">
        <v>217</v>
      </c>
      <c r="D62" s="40">
        <f>[6]Tpub_Demande!D127</f>
        <v>0</v>
      </c>
      <c r="E62" s="40">
        <f>[6]Tpub_Demande!E127</f>
        <v>0</v>
      </c>
      <c r="F62" s="40">
        <f>[6]Tpub_Demande!F127</f>
        <v>0</v>
      </c>
      <c r="G62" s="40">
        <f>[6]Tpub_Demande!G127</f>
        <v>0</v>
      </c>
      <c r="H62" s="40">
        <f>[6]Tpub_Demande!H127</f>
        <v>0</v>
      </c>
      <c r="I62" s="40">
        <f>[6]Tpub_Demande!I127</f>
        <v>0</v>
      </c>
      <c r="J62" s="40">
        <f>[6]Tpub_Demande!J127</f>
        <v>0</v>
      </c>
      <c r="K62" s="40">
        <f>[6]Tpub_Demande!K127</f>
        <v>0</v>
      </c>
      <c r="L62" s="40">
        <f>[6]Tpub_Demande!L127</f>
        <v>0</v>
      </c>
      <c r="M62" s="40">
        <f>[6]Tpub_Demande!M127</f>
        <v>0</v>
      </c>
      <c r="N62" s="40">
        <f>[6]Tpub_Demande!N127</f>
        <v>0</v>
      </c>
      <c r="O62" s="40">
        <f>[6]Tpub_Demande!O127</f>
        <v>0</v>
      </c>
      <c r="P62" s="40">
        <f>[6]Tpub_Demande!P127</f>
        <v>0</v>
      </c>
      <c r="Q62" s="40">
        <f>[6]Tpub_Demande!Q127</f>
        <v>0</v>
      </c>
      <c r="R62" s="40">
        <f>[6]Tpub_Demande!R127</f>
        <v>0</v>
      </c>
      <c r="S62" s="40">
        <f>[6]Tpub_Demande!S127</f>
        <v>0</v>
      </c>
      <c r="T62" s="40">
        <f>[6]Tpub_Demande!T127</f>
        <v>0</v>
      </c>
      <c r="U62" s="40">
        <f>[6]Tpub_Demande!U127</f>
        <v>0</v>
      </c>
      <c r="V62" s="40">
        <f>[7]EreVolChain!E4053</f>
        <v>0</v>
      </c>
      <c r="W62" s="40">
        <f>[7]EreVolChain!F4053</f>
        <v>0</v>
      </c>
      <c r="X62" s="40">
        <f>[7]EreVolChain!G4053</f>
        <v>0</v>
      </c>
      <c r="Y62" s="40">
        <f>[7]EreVolChain!H4053</f>
        <v>0</v>
      </c>
    </row>
    <row r="63" spans="1:25" s="41" customFormat="1" ht="15" x14ac:dyDescent="0.25">
      <c r="A63" s="37" t="s">
        <v>91</v>
      </c>
      <c r="B63" s="38"/>
      <c r="C63" s="39" t="s">
        <v>218</v>
      </c>
      <c r="D63" s="40">
        <f>[6]Tpub_Demande!D128</f>
        <v>0</v>
      </c>
      <c r="E63" s="40">
        <f>[6]Tpub_Demande!E128</f>
        <v>0</v>
      </c>
      <c r="F63" s="40">
        <f>[6]Tpub_Demande!F128</f>
        <v>0</v>
      </c>
      <c r="G63" s="40">
        <f>[6]Tpub_Demande!G128</f>
        <v>0</v>
      </c>
      <c r="H63" s="40">
        <f>[6]Tpub_Demande!H128</f>
        <v>0</v>
      </c>
      <c r="I63" s="40">
        <f>[6]Tpub_Demande!I128</f>
        <v>0</v>
      </c>
      <c r="J63" s="40">
        <f>[6]Tpub_Demande!J128</f>
        <v>0</v>
      </c>
      <c r="K63" s="40">
        <f>[6]Tpub_Demande!K128</f>
        <v>0</v>
      </c>
      <c r="L63" s="40">
        <f>[6]Tpub_Demande!L128</f>
        <v>0</v>
      </c>
      <c r="M63" s="40">
        <f>[6]Tpub_Demande!M128</f>
        <v>0</v>
      </c>
      <c r="N63" s="40">
        <f>[6]Tpub_Demande!N128</f>
        <v>0</v>
      </c>
      <c r="O63" s="40">
        <f>[6]Tpub_Demande!O128</f>
        <v>0</v>
      </c>
      <c r="P63" s="40">
        <f>[6]Tpub_Demande!P128</f>
        <v>0</v>
      </c>
      <c r="Q63" s="40">
        <f>[6]Tpub_Demande!Q128</f>
        <v>0</v>
      </c>
      <c r="R63" s="40">
        <f>[6]Tpub_Demande!R128</f>
        <v>0</v>
      </c>
      <c r="S63" s="40">
        <f>[6]Tpub_Demande!S128</f>
        <v>0</v>
      </c>
      <c r="T63" s="40">
        <f>[6]Tpub_Demande!T128</f>
        <v>0</v>
      </c>
      <c r="U63" s="40">
        <f>[6]Tpub_Demande!U128</f>
        <v>0</v>
      </c>
      <c r="V63" s="40">
        <f>[7]EreVolChain!E4054</f>
        <v>0</v>
      </c>
      <c r="W63" s="40">
        <f>[7]EreVolChain!F4054</f>
        <v>0</v>
      </c>
      <c r="X63" s="40">
        <f>[7]EreVolChain!G4054</f>
        <v>0</v>
      </c>
      <c r="Y63" s="40">
        <f>[7]EreVolChain!H4054</f>
        <v>0</v>
      </c>
    </row>
    <row r="64" spans="1:25" s="41" customFormat="1" ht="15" x14ac:dyDescent="0.25">
      <c r="A64" s="37" t="s">
        <v>93</v>
      </c>
      <c r="B64" s="38"/>
      <c r="C64" s="39" t="s">
        <v>219</v>
      </c>
      <c r="D64" s="40">
        <f>[6]Tpub_Demande!D129</f>
        <v>0</v>
      </c>
      <c r="E64" s="40">
        <f>[6]Tpub_Demande!E129</f>
        <v>0</v>
      </c>
      <c r="F64" s="40">
        <f>[6]Tpub_Demande!F129</f>
        <v>0</v>
      </c>
      <c r="G64" s="40">
        <f>[6]Tpub_Demande!G129</f>
        <v>0</v>
      </c>
      <c r="H64" s="40">
        <f>[6]Tpub_Demande!H129</f>
        <v>0</v>
      </c>
      <c r="I64" s="40">
        <f>[6]Tpub_Demande!I129</f>
        <v>0</v>
      </c>
      <c r="J64" s="40">
        <f>[6]Tpub_Demande!J129</f>
        <v>0</v>
      </c>
      <c r="K64" s="40">
        <f>[6]Tpub_Demande!K129</f>
        <v>0</v>
      </c>
      <c r="L64" s="40">
        <f>[6]Tpub_Demande!L129</f>
        <v>0</v>
      </c>
      <c r="M64" s="40">
        <f>[6]Tpub_Demande!M129</f>
        <v>0</v>
      </c>
      <c r="N64" s="40">
        <f>[6]Tpub_Demande!N129</f>
        <v>0</v>
      </c>
      <c r="O64" s="40">
        <f>[6]Tpub_Demande!O129</f>
        <v>0</v>
      </c>
      <c r="P64" s="40">
        <f>[6]Tpub_Demande!P129</f>
        <v>0</v>
      </c>
      <c r="Q64" s="40">
        <f>[6]Tpub_Demande!Q129</f>
        <v>0</v>
      </c>
      <c r="R64" s="40">
        <f>[6]Tpub_Demande!R129</f>
        <v>0</v>
      </c>
      <c r="S64" s="40">
        <f>[6]Tpub_Demande!S129</f>
        <v>0</v>
      </c>
      <c r="T64" s="40">
        <f>[6]Tpub_Demande!T129</f>
        <v>0</v>
      </c>
      <c r="U64" s="40">
        <f>[6]Tpub_Demande!U129</f>
        <v>0</v>
      </c>
      <c r="V64" s="40">
        <f>[7]EreVolChain!E4055</f>
        <v>0</v>
      </c>
      <c r="W64" s="40">
        <f>[7]EreVolChain!F4055</f>
        <v>0</v>
      </c>
      <c r="X64" s="40">
        <f>[7]EreVolChain!G4055</f>
        <v>0</v>
      </c>
      <c r="Y64" s="40">
        <f>[7]EreVolChain!H4055</f>
        <v>0</v>
      </c>
    </row>
    <row r="65" spans="1:25" s="41" customFormat="1" ht="15" x14ac:dyDescent="0.25">
      <c r="A65" s="37" t="s">
        <v>95</v>
      </c>
      <c r="B65" s="38"/>
      <c r="C65" s="39" t="s">
        <v>220</v>
      </c>
      <c r="D65" s="40">
        <f>[6]Tpub_Demande!D130</f>
        <v>0</v>
      </c>
      <c r="E65" s="40">
        <f>[6]Tpub_Demande!E130</f>
        <v>0</v>
      </c>
      <c r="F65" s="40">
        <f>[6]Tpub_Demande!F130</f>
        <v>0</v>
      </c>
      <c r="G65" s="40">
        <f>[6]Tpub_Demande!G130</f>
        <v>0</v>
      </c>
      <c r="H65" s="40">
        <f>[6]Tpub_Demande!H130</f>
        <v>0</v>
      </c>
      <c r="I65" s="40">
        <f>[6]Tpub_Demande!I130</f>
        <v>0</v>
      </c>
      <c r="J65" s="40">
        <f>[6]Tpub_Demande!J130</f>
        <v>0</v>
      </c>
      <c r="K65" s="40">
        <f>[6]Tpub_Demande!K130</f>
        <v>0</v>
      </c>
      <c r="L65" s="40">
        <f>[6]Tpub_Demande!L130</f>
        <v>0</v>
      </c>
      <c r="M65" s="40">
        <f>[6]Tpub_Demande!M130</f>
        <v>0</v>
      </c>
      <c r="N65" s="40">
        <f>[6]Tpub_Demande!N130</f>
        <v>0</v>
      </c>
      <c r="O65" s="40">
        <f>[6]Tpub_Demande!O130</f>
        <v>0</v>
      </c>
      <c r="P65" s="40">
        <f>[6]Tpub_Demande!P130</f>
        <v>0</v>
      </c>
      <c r="Q65" s="40">
        <f>[6]Tpub_Demande!Q130</f>
        <v>0</v>
      </c>
      <c r="R65" s="40">
        <f>[6]Tpub_Demande!R130</f>
        <v>0</v>
      </c>
      <c r="S65" s="40">
        <f>[6]Tpub_Demande!S130</f>
        <v>0</v>
      </c>
      <c r="T65" s="40">
        <f>[6]Tpub_Demande!T130</f>
        <v>0</v>
      </c>
      <c r="U65" s="40">
        <f>[6]Tpub_Demande!U130</f>
        <v>0</v>
      </c>
      <c r="V65" s="40">
        <f>[7]EreVolChain!E4056</f>
        <v>0</v>
      </c>
      <c r="W65" s="40">
        <f>[7]EreVolChain!F4056</f>
        <v>0</v>
      </c>
      <c r="X65" s="40">
        <f>[7]EreVolChain!G4056</f>
        <v>0</v>
      </c>
      <c r="Y65" s="40">
        <f>[7]EreVolChain!H4056</f>
        <v>0</v>
      </c>
    </row>
    <row r="66" spans="1:25" s="41" customFormat="1" ht="15" x14ac:dyDescent="0.25">
      <c r="A66" s="37" t="s">
        <v>97</v>
      </c>
      <c r="B66" s="38"/>
      <c r="C66" s="39" t="s">
        <v>160</v>
      </c>
      <c r="D66" s="40">
        <f t="shared" ref="D66:T66" si="27">SUM(D67:D69)</f>
        <v>0</v>
      </c>
      <c r="E66" s="40">
        <f t="shared" si="27"/>
        <v>0</v>
      </c>
      <c r="F66" s="40">
        <f t="shared" si="27"/>
        <v>0</v>
      </c>
      <c r="G66" s="40">
        <f t="shared" si="27"/>
        <v>0</v>
      </c>
      <c r="H66" s="40">
        <f t="shared" si="27"/>
        <v>0</v>
      </c>
      <c r="I66" s="40">
        <f t="shared" si="27"/>
        <v>0</v>
      </c>
      <c r="J66" s="40">
        <f t="shared" si="27"/>
        <v>0</v>
      </c>
      <c r="K66" s="40">
        <f t="shared" si="27"/>
        <v>0</v>
      </c>
      <c r="L66" s="40">
        <f t="shared" si="27"/>
        <v>0</v>
      </c>
      <c r="M66" s="40">
        <f t="shared" si="27"/>
        <v>0</v>
      </c>
      <c r="N66" s="40">
        <f t="shared" si="27"/>
        <v>0</v>
      </c>
      <c r="O66" s="40">
        <f t="shared" si="27"/>
        <v>0</v>
      </c>
      <c r="P66" s="40">
        <f t="shared" si="27"/>
        <v>0</v>
      </c>
      <c r="Q66" s="40">
        <f t="shared" si="27"/>
        <v>0</v>
      </c>
      <c r="R66" s="40">
        <f t="shared" si="27"/>
        <v>0</v>
      </c>
      <c r="S66" s="40">
        <f t="shared" si="27"/>
        <v>0</v>
      </c>
      <c r="T66" s="40">
        <f t="shared" si="27"/>
        <v>0</v>
      </c>
      <c r="U66" s="40">
        <f>SUM(U67:U69)</f>
        <v>0</v>
      </c>
      <c r="V66" s="40">
        <f>[7]EreVolChain!E4057</f>
        <v>0</v>
      </c>
      <c r="W66" s="40">
        <f>[7]EreVolChain!F4057</f>
        <v>0</v>
      </c>
      <c r="X66" s="40">
        <f>[7]EreVolChain!G4057</f>
        <v>0</v>
      </c>
      <c r="Y66" s="40">
        <f>[7]EreVolChain!H4057</f>
        <v>0</v>
      </c>
    </row>
    <row r="67" spans="1:25" s="36" customFormat="1" ht="12" x14ac:dyDescent="0.2">
      <c r="A67" s="33" t="s">
        <v>238</v>
      </c>
      <c r="B67" s="34"/>
      <c r="C67" s="35" t="s">
        <v>221</v>
      </c>
      <c r="D67" s="20">
        <f>[6]Tpub_Demande!D132</f>
        <v>0</v>
      </c>
      <c r="E67" s="20">
        <f>[6]Tpub_Demande!E132</f>
        <v>0</v>
      </c>
      <c r="F67" s="20">
        <f>[6]Tpub_Demande!F132</f>
        <v>0</v>
      </c>
      <c r="G67" s="20">
        <f>[6]Tpub_Demande!G132</f>
        <v>0</v>
      </c>
      <c r="H67" s="20">
        <f>[6]Tpub_Demande!H132</f>
        <v>0</v>
      </c>
      <c r="I67" s="20">
        <f>[6]Tpub_Demande!I132</f>
        <v>0</v>
      </c>
      <c r="J67" s="20">
        <f>[6]Tpub_Demande!J132</f>
        <v>0</v>
      </c>
      <c r="K67" s="20">
        <f>[6]Tpub_Demande!K132</f>
        <v>0</v>
      </c>
      <c r="L67" s="20">
        <f>[6]Tpub_Demande!L132</f>
        <v>0</v>
      </c>
      <c r="M67" s="20">
        <f>[6]Tpub_Demande!M132</f>
        <v>0</v>
      </c>
      <c r="N67" s="20">
        <f>[6]Tpub_Demande!N132</f>
        <v>0</v>
      </c>
      <c r="O67" s="20">
        <f>[6]Tpub_Demande!O132</f>
        <v>0</v>
      </c>
      <c r="P67" s="20">
        <f>[6]Tpub_Demande!P132</f>
        <v>0</v>
      </c>
      <c r="Q67" s="20">
        <f>[6]Tpub_Demande!Q132</f>
        <v>0</v>
      </c>
      <c r="R67" s="20">
        <f>[6]Tpub_Demande!R132</f>
        <v>0</v>
      </c>
      <c r="S67" s="20">
        <f>[6]Tpub_Demande!S132</f>
        <v>0</v>
      </c>
      <c r="T67" s="20">
        <f>[6]Tpub_Demande!T132</f>
        <v>0</v>
      </c>
      <c r="U67" s="20">
        <f>[6]Tpub_Demande!U132</f>
        <v>0</v>
      </c>
      <c r="V67" s="20">
        <f>[7]EreVolChain!E4058</f>
        <v>0</v>
      </c>
      <c r="W67" s="20">
        <f>[7]EreVolChain!F4058</f>
        <v>0</v>
      </c>
      <c r="X67" s="20">
        <f>[7]EreVolChain!G4058</f>
        <v>0</v>
      </c>
      <c r="Y67" s="20">
        <f>[7]EreVolChain!H4058</f>
        <v>0</v>
      </c>
    </row>
    <row r="68" spans="1:25" s="36" customFormat="1" ht="12" x14ac:dyDescent="0.2">
      <c r="A68" s="33" t="s">
        <v>239</v>
      </c>
      <c r="B68" s="34"/>
      <c r="C68" s="35" t="s">
        <v>222</v>
      </c>
      <c r="D68" s="20">
        <f>[6]Tpub_Demande!D133</f>
        <v>0</v>
      </c>
      <c r="E68" s="20">
        <f>[6]Tpub_Demande!E133</f>
        <v>0</v>
      </c>
      <c r="F68" s="20">
        <f>[6]Tpub_Demande!F133</f>
        <v>0</v>
      </c>
      <c r="G68" s="20">
        <f>[6]Tpub_Demande!G133</f>
        <v>0</v>
      </c>
      <c r="H68" s="20">
        <f>[6]Tpub_Demande!H133</f>
        <v>0</v>
      </c>
      <c r="I68" s="20">
        <f>[6]Tpub_Demande!I133</f>
        <v>0</v>
      </c>
      <c r="J68" s="20">
        <f>[6]Tpub_Demande!J133</f>
        <v>0</v>
      </c>
      <c r="K68" s="20">
        <f>[6]Tpub_Demande!K133</f>
        <v>0</v>
      </c>
      <c r="L68" s="20">
        <f>[6]Tpub_Demande!L133</f>
        <v>0</v>
      </c>
      <c r="M68" s="20">
        <f>[6]Tpub_Demande!M133</f>
        <v>0</v>
      </c>
      <c r="N68" s="20">
        <f>[6]Tpub_Demande!N133</f>
        <v>0</v>
      </c>
      <c r="O68" s="20">
        <f>[6]Tpub_Demande!O133</f>
        <v>0</v>
      </c>
      <c r="P68" s="20">
        <f>[6]Tpub_Demande!P133</f>
        <v>0</v>
      </c>
      <c r="Q68" s="20">
        <f>[6]Tpub_Demande!Q133</f>
        <v>0</v>
      </c>
      <c r="R68" s="20">
        <f>[6]Tpub_Demande!R133</f>
        <v>0</v>
      </c>
      <c r="S68" s="20">
        <f>[6]Tpub_Demande!S133</f>
        <v>0</v>
      </c>
      <c r="T68" s="20">
        <f>[6]Tpub_Demande!T133</f>
        <v>0</v>
      </c>
      <c r="U68" s="20">
        <f>[6]Tpub_Demande!U133</f>
        <v>0</v>
      </c>
      <c r="V68" s="20">
        <f>[7]EreVolChain!E4059</f>
        <v>0</v>
      </c>
      <c r="W68" s="20">
        <f>[7]EreVolChain!F4059</f>
        <v>0</v>
      </c>
      <c r="X68" s="20">
        <f>[7]EreVolChain!G4059</f>
        <v>0</v>
      </c>
      <c r="Y68" s="20">
        <f>[7]EreVolChain!H4059</f>
        <v>0</v>
      </c>
    </row>
    <row r="69" spans="1:25" s="36" customFormat="1" ht="12" x14ac:dyDescent="0.2">
      <c r="A69" s="33" t="s">
        <v>240</v>
      </c>
      <c r="B69" s="34"/>
      <c r="C69" s="35" t="s">
        <v>163</v>
      </c>
      <c r="D69" s="20">
        <f>[6]Tpub_Demande!D134</f>
        <v>0</v>
      </c>
      <c r="E69" s="20">
        <f>[6]Tpub_Demande!E134</f>
        <v>0</v>
      </c>
      <c r="F69" s="20">
        <f>[6]Tpub_Demande!F134</f>
        <v>0</v>
      </c>
      <c r="G69" s="20">
        <f>[6]Tpub_Demande!G134</f>
        <v>0</v>
      </c>
      <c r="H69" s="20">
        <f>[6]Tpub_Demande!H134</f>
        <v>0</v>
      </c>
      <c r="I69" s="20">
        <f>[6]Tpub_Demande!I134</f>
        <v>0</v>
      </c>
      <c r="J69" s="20">
        <f>[6]Tpub_Demande!J134</f>
        <v>0</v>
      </c>
      <c r="K69" s="20">
        <f>[6]Tpub_Demande!K134</f>
        <v>0</v>
      </c>
      <c r="L69" s="20">
        <f>[6]Tpub_Demande!L134</f>
        <v>0</v>
      </c>
      <c r="M69" s="20">
        <f>[6]Tpub_Demande!M134</f>
        <v>0</v>
      </c>
      <c r="N69" s="20">
        <f>[6]Tpub_Demande!N134</f>
        <v>0</v>
      </c>
      <c r="O69" s="20">
        <f>[6]Tpub_Demande!O134</f>
        <v>0</v>
      </c>
      <c r="P69" s="20">
        <f>[6]Tpub_Demande!P134</f>
        <v>0</v>
      </c>
      <c r="Q69" s="20">
        <f>[6]Tpub_Demande!Q134</f>
        <v>0</v>
      </c>
      <c r="R69" s="20">
        <f>[6]Tpub_Demande!R134</f>
        <v>0</v>
      </c>
      <c r="S69" s="20">
        <f>[6]Tpub_Demande!S134</f>
        <v>0</v>
      </c>
      <c r="T69" s="20">
        <f>[6]Tpub_Demande!T134</f>
        <v>0</v>
      </c>
      <c r="U69" s="20">
        <f>[6]Tpub_Demande!U134</f>
        <v>0</v>
      </c>
      <c r="V69" s="20">
        <f>[7]EreVolChain!E4060</f>
        <v>0</v>
      </c>
      <c r="W69" s="20">
        <f>[7]EreVolChain!F4060</f>
        <v>0</v>
      </c>
      <c r="X69" s="20">
        <f>[7]EreVolChain!G4060</f>
        <v>0</v>
      </c>
      <c r="Y69" s="20">
        <f>[7]EreVolChain!H4060</f>
        <v>0</v>
      </c>
    </row>
    <row r="70" spans="1:25" s="41" customFormat="1" ht="15" x14ac:dyDescent="0.25">
      <c r="A70" s="37" t="s">
        <v>99</v>
      </c>
      <c r="B70" s="38"/>
      <c r="C70" s="39" t="s">
        <v>223</v>
      </c>
      <c r="D70" s="40">
        <f>[6]Tpub_Demande!D135</f>
        <v>737.32921734823083</v>
      </c>
      <c r="E70" s="40">
        <f>[6]Tpub_Demande!E135</f>
        <v>370.12031596773812</v>
      </c>
      <c r="F70" s="40">
        <f>[6]Tpub_Demande!F135</f>
        <v>704.76296221477355</v>
      </c>
      <c r="G70" s="40">
        <f>[6]Tpub_Demande!G135</f>
        <v>956.92480648064236</v>
      </c>
      <c r="H70" s="40">
        <f>[6]Tpub_Demande!H135</f>
        <v>2086.8305715121874</v>
      </c>
      <c r="I70" s="40">
        <f>[6]Tpub_Demande!I135</f>
        <v>2080.1170495722977</v>
      </c>
      <c r="J70" s="40">
        <f>[6]Tpub_Demande!J135</f>
        <v>106.044884477126</v>
      </c>
      <c r="K70" s="40">
        <f>[6]Tpub_Demande!K135</f>
        <v>129.13245449429698</v>
      </c>
      <c r="L70" s="40">
        <f>[6]Tpub_Demande!L135</f>
        <v>145.28070175587126</v>
      </c>
      <c r="M70" s="40">
        <f>[6]Tpub_Demande!M135</f>
        <v>145.20021409745326</v>
      </c>
      <c r="N70" s="40">
        <f>[6]Tpub_Demande!N135</f>
        <v>284.37752021748111</v>
      </c>
      <c r="O70" s="40">
        <f>[6]Tpub_Demande!O135</f>
        <v>981.60552511141407</v>
      </c>
      <c r="P70" s="40">
        <f>[6]Tpub_Demande!P135</f>
        <v>358.09510957840911</v>
      </c>
      <c r="Q70" s="40">
        <f>[6]Tpub_Demande!Q135</f>
        <v>988.69701862654551</v>
      </c>
      <c r="R70" s="40">
        <f>[6]Tpub_Demande!R135</f>
        <v>1442.6135553601928</v>
      </c>
      <c r="S70" s="40">
        <f>[6]Tpub_Demande!S135</f>
        <v>2116.5885715309564</v>
      </c>
      <c r="T70" s="40">
        <f>[6]Tpub_Demande!T135</f>
        <v>1632.5525523856852</v>
      </c>
      <c r="U70" s="40">
        <f>[6]Tpub_Demande!U135</f>
        <v>1715.9698714088574</v>
      </c>
      <c r="V70" s="40">
        <f>[7]EreVolChain!E4061</f>
        <v>1713</v>
      </c>
      <c r="W70" s="40">
        <f>[7]EreVolChain!F4061</f>
        <v>1754</v>
      </c>
      <c r="X70" s="40">
        <f>[7]EreVolChain!G4061</f>
        <v>1285.2840336134452</v>
      </c>
      <c r="Y70" s="40">
        <f>[7]EreVolChain!H4061</f>
        <v>41621.369338504621</v>
      </c>
    </row>
    <row r="71" spans="1:25" s="46" customFormat="1" ht="15.75" x14ac:dyDescent="0.25">
      <c r="A71" s="42" t="s">
        <v>113</v>
      </c>
      <c r="B71" s="43"/>
      <c r="C71" s="44" t="s">
        <v>224</v>
      </c>
      <c r="D71" s="45">
        <f t="shared" ref="D71:T71" si="28">SUM(D72:D75)</f>
        <v>4300.5993849785636</v>
      </c>
      <c r="E71" s="45">
        <f t="shared" si="28"/>
        <v>3353.6870356827039</v>
      </c>
      <c r="F71" s="45">
        <f t="shared" si="28"/>
        <v>4783.8817194969997</v>
      </c>
      <c r="G71" s="45">
        <f t="shared" si="28"/>
        <v>5959.5912126563326</v>
      </c>
      <c r="H71" s="45">
        <f t="shared" si="28"/>
        <v>6372.7674085810286</v>
      </c>
      <c r="I71" s="45">
        <f t="shared" si="28"/>
        <v>5439.6784445891608</v>
      </c>
      <c r="J71" s="45">
        <f t="shared" si="28"/>
        <v>7171.1175576634687</v>
      </c>
      <c r="K71" s="45">
        <f t="shared" si="28"/>
        <v>9635.2661614933095</v>
      </c>
      <c r="L71" s="45">
        <f t="shared" si="28"/>
        <v>7856.4720100532168</v>
      </c>
      <c r="M71" s="45">
        <f t="shared" si="28"/>
        <v>7712.0410323269462</v>
      </c>
      <c r="N71" s="45">
        <f t="shared" si="28"/>
        <v>12555.846328619285</v>
      </c>
      <c r="O71" s="45">
        <f t="shared" si="28"/>
        <v>13346.326958926078</v>
      </c>
      <c r="P71" s="45">
        <f t="shared" si="28"/>
        <v>15264.312858124096</v>
      </c>
      <c r="Q71" s="45">
        <f t="shared" si="28"/>
        <v>17000.366575460328</v>
      </c>
      <c r="R71" s="45">
        <f t="shared" si="28"/>
        <v>20109.572596273687</v>
      </c>
      <c r="S71" s="45">
        <f t="shared" si="28"/>
        <v>16054.09420046398</v>
      </c>
      <c r="T71" s="45">
        <f t="shared" si="28"/>
        <v>17990.385774081245</v>
      </c>
      <c r="U71" s="45">
        <f>SUM(U72:U75)</f>
        <v>21034.217721278477</v>
      </c>
      <c r="V71" s="45">
        <f>[7]EreVolChain!E4062</f>
        <v>21187</v>
      </c>
      <c r="W71" s="45">
        <f>[7]EreVolChain!F4062</f>
        <v>26104.999999999996</v>
      </c>
      <c r="X71" s="45">
        <f>[7]EreVolChain!G4062</f>
        <v>25516.441525359285</v>
      </c>
      <c r="Y71" s="45">
        <f>[7]EreVolChain!H4062</f>
        <v>26938.140369534151</v>
      </c>
    </row>
    <row r="72" spans="1:25" s="41" customFormat="1" ht="15" x14ac:dyDescent="0.25">
      <c r="A72" s="37" t="s">
        <v>241</v>
      </c>
      <c r="B72" s="38"/>
      <c r="C72" s="39" t="s">
        <v>225</v>
      </c>
      <c r="D72" s="40">
        <f>[6]Tpub_Demande!D137</f>
        <v>1218.0243448948518</v>
      </c>
      <c r="E72" s="40">
        <f>[6]Tpub_Demande!E137</f>
        <v>1402.1285026310254</v>
      </c>
      <c r="F72" s="40">
        <f>[6]Tpub_Demande!F137</f>
        <v>1121.1702631882995</v>
      </c>
      <c r="G72" s="40">
        <f>[6]Tpub_Demande!G137</f>
        <v>1153.046052431451</v>
      </c>
      <c r="H72" s="40">
        <f>[6]Tpub_Demande!H137</f>
        <v>1059.901249159175</v>
      </c>
      <c r="I72" s="40">
        <f>[6]Tpub_Demande!I137</f>
        <v>933.8169984448607</v>
      </c>
      <c r="J72" s="40">
        <f>[6]Tpub_Demande!J137</f>
        <v>3144.0479272388998</v>
      </c>
      <c r="K72" s="40">
        <f>[6]Tpub_Demande!K137</f>
        <v>4825.7425564926925</v>
      </c>
      <c r="L72" s="40">
        <f>[6]Tpub_Demande!L137</f>
        <v>2361.383937106008</v>
      </c>
      <c r="M72" s="40">
        <f>[6]Tpub_Demande!M137</f>
        <v>2796.4827242182369</v>
      </c>
      <c r="N72" s="40">
        <f>[6]Tpub_Demande!N137</f>
        <v>4469.6115966042789</v>
      </c>
      <c r="O72" s="40">
        <f>[6]Tpub_Demande!O137</f>
        <v>4971.5177246194226</v>
      </c>
      <c r="P72" s="40">
        <f>[6]Tpub_Demande!P137</f>
        <v>5831.4410865573627</v>
      </c>
      <c r="Q72" s="40">
        <f>[6]Tpub_Demande!Q137</f>
        <v>7466.6196855206172</v>
      </c>
      <c r="R72" s="40">
        <f>[6]Tpub_Demande!R137</f>
        <v>8967.5170701749685</v>
      </c>
      <c r="S72" s="40">
        <f>[6]Tpub_Demande!S137</f>
        <v>8040.057222848237</v>
      </c>
      <c r="T72" s="40">
        <f>[6]Tpub_Demande!T137</f>
        <v>8680.7279475018477</v>
      </c>
      <c r="U72" s="40">
        <f>[6]Tpub_Demande!U137</f>
        <v>10467.970328706031</v>
      </c>
      <c r="V72" s="40">
        <f>[7]EreVolChain!E4063</f>
        <v>10251</v>
      </c>
      <c r="W72" s="40">
        <f>[7]EreVolChain!F4063</f>
        <v>9590</v>
      </c>
      <c r="X72" s="40">
        <f>[7]EreVolChain!G4063</f>
        <v>9691.6505148394917</v>
      </c>
      <c r="Y72" s="40">
        <f>[7]EreVolChain!H4063</f>
        <v>9212.5588382872229</v>
      </c>
    </row>
    <row r="73" spans="1:25" s="41" customFormat="1" ht="15" x14ac:dyDescent="0.25">
      <c r="A73" s="37" t="s">
        <v>242</v>
      </c>
      <c r="B73" s="38"/>
      <c r="C73" s="39" t="s">
        <v>94</v>
      </c>
      <c r="D73" s="40">
        <f>[6]Tpub_Demande!D138</f>
        <v>1006.4423028425368</v>
      </c>
      <c r="E73" s="40">
        <f>[6]Tpub_Demande!E138</f>
        <v>575.07711706311386</v>
      </c>
      <c r="F73" s="40">
        <f>[6]Tpub_Demande!F138</f>
        <v>1115.0455480397413</v>
      </c>
      <c r="G73" s="40">
        <f>[6]Tpub_Demande!G138</f>
        <v>1554.8286026930566</v>
      </c>
      <c r="H73" s="40">
        <f>[6]Tpub_Demande!H138</f>
        <v>1694.4068801848282</v>
      </c>
      <c r="I73" s="40">
        <f>[6]Tpub_Demande!I138</f>
        <v>1436.014820135618</v>
      </c>
      <c r="J73" s="40">
        <f>[6]Tpub_Demande!J138</f>
        <v>1296.7029704283127</v>
      </c>
      <c r="K73" s="40">
        <f>[6]Tpub_Demande!K138</f>
        <v>1537.6964739531263</v>
      </c>
      <c r="L73" s="40">
        <f>[6]Tpub_Demande!L138</f>
        <v>1752.0243958278209</v>
      </c>
      <c r="M73" s="40">
        <f>[6]Tpub_Demande!M138</f>
        <v>1558.4408527660041</v>
      </c>
      <c r="N73" s="40">
        <f>[6]Tpub_Demande!N138</f>
        <v>2623.2917475879231</v>
      </c>
      <c r="O73" s="40">
        <f>[6]Tpub_Demande!O138</f>
        <v>2711.6504814164659</v>
      </c>
      <c r="P73" s="40">
        <f>[6]Tpub_Demande!P138</f>
        <v>3009.7926990282881</v>
      </c>
      <c r="Q73" s="40">
        <f>[6]Tpub_Demande!Q138</f>
        <v>3071.3898771394724</v>
      </c>
      <c r="R73" s="40">
        <f>[6]Tpub_Demande!R138</f>
        <v>3519.7082592145694</v>
      </c>
      <c r="S73" s="40">
        <f>[6]Tpub_Demande!S138</f>
        <v>2475.9917270241017</v>
      </c>
      <c r="T73" s="40">
        <f>[6]Tpub_Demande!T138</f>
        <v>2913.2476290369159</v>
      </c>
      <c r="U73" s="40">
        <f>[6]Tpub_Demande!U138</f>
        <v>3279.4377445270479</v>
      </c>
      <c r="V73" s="40">
        <f>[7]EreVolChain!E4064</f>
        <v>3522</v>
      </c>
      <c r="W73" s="40">
        <f>[7]EreVolChain!F4064</f>
        <v>6286</v>
      </c>
      <c r="X73" s="40">
        <f>[7]EreVolChain!G4064</f>
        <v>4180.4305487705578</v>
      </c>
      <c r="Y73" s="40">
        <f>[7]EreVolChain!H4064</f>
        <v>5164.6638674160668</v>
      </c>
    </row>
    <row r="74" spans="1:25" s="41" customFormat="1" ht="15" x14ac:dyDescent="0.25">
      <c r="A74" s="37" t="s">
        <v>243</v>
      </c>
      <c r="B74" s="38"/>
      <c r="C74" s="39" t="s">
        <v>226</v>
      </c>
      <c r="D74" s="40">
        <f>[6]Tpub_Demande!D139</f>
        <v>780.02120997556426</v>
      </c>
      <c r="E74" s="40">
        <f>[6]Tpub_Demande!E139</f>
        <v>468.81723667741062</v>
      </c>
      <c r="F74" s="40">
        <f>[6]Tpub_Demande!F139</f>
        <v>829.65213624041542</v>
      </c>
      <c r="G74" s="40">
        <f>[6]Tpub_Demande!G139</f>
        <v>1090.5323062460845</v>
      </c>
      <c r="H74" s="40">
        <f>[6]Tpub_Demande!H139</f>
        <v>1207.7588224354379</v>
      </c>
      <c r="I74" s="40">
        <f>[6]Tpub_Demande!I139</f>
        <v>1070.5298422829394</v>
      </c>
      <c r="J74" s="40">
        <f>[6]Tpub_Demande!J139</f>
        <v>986.78843132911902</v>
      </c>
      <c r="K74" s="40">
        <f>[6]Tpub_Demande!K139</f>
        <v>1056.393670374126</v>
      </c>
      <c r="L74" s="40">
        <f>[6]Tpub_Demande!L139</f>
        <v>1233.5860985099334</v>
      </c>
      <c r="M74" s="40">
        <f>[6]Tpub_Demande!M139</f>
        <v>1149.5594319371678</v>
      </c>
      <c r="N74" s="40">
        <f>[6]Tpub_Demande!N139</f>
        <v>1965.2967307717838</v>
      </c>
      <c r="O74" s="40">
        <f>[6]Tpub_Demande!O139</f>
        <v>1939.1560490092279</v>
      </c>
      <c r="P74" s="40">
        <f>[6]Tpub_Demande!P139</f>
        <v>2274.666121917689</v>
      </c>
      <c r="Q74" s="40">
        <f>[6]Tpub_Demande!Q139</f>
        <v>2275.959648296061</v>
      </c>
      <c r="R74" s="40">
        <f>[6]Tpub_Demande!R139</f>
        <v>2774.1934142224482</v>
      </c>
      <c r="S74" s="40">
        <f>[6]Tpub_Demande!S139</f>
        <v>2185.8568943312384</v>
      </c>
      <c r="T74" s="40">
        <f>[6]Tpub_Demande!T139</f>
        <v>2397.3522656832902</v>
      </c>
      <c r="U74" s="40">
        <f>[6]Tpub_Demande!U139</f>
        <v>2690.0973951555361</v>
      </c>
      <c r="V74" s="40">
        <f>[7]EreVolChain!E4065</f>
        <v>2504</v>
      </c>
      <c r="W74" s="40">
        <f>[7]EreVolChain!F4065</f>
        <v>2624.9999999999995</v>
      </c>
      <c r="X74" s="40">
        <f>[7]EreVolChain!G4065</f>
        <v>2110.4118993135007</v>
      </c>
      <c r="Y74" s="40">
        <f>[7]EreVolChain!H4065</f>
        <v>1857.7433187076183</v>
      </c>
    </row>
    <row r="75" spans="1:25" s="41" customFormat="1" ht="15" x14ac:dyDescent="0.25">
      <c r="A75" s="37" t="s">
        <v>244</v>
      </c>
      <c r="B75" s="38"/>
      <c r="C75" s="39" t="s">
        <v>227</v>
      </c>
      <c r="D75" s="40">
        <f>[6]Tpub_Demande!D140</f>
        <v>1296.1115272656104</v>
      </c>
      <c r="E75" s="40">
        <f>[6]Tpub_Demande!E140</f>
        <v>907.66417931115393</v>
      </c>
      <c r="F75" s="40">
        <f>[6]Tpub_Demande!F140</f>
        <v>1718.0137720285434</v>
      </c>
      <c r="G75" s="40">
        <f>[6]Tpub_Demande!G140</f>
        <v>2161.1842512857402</v>
      </c>
      <c r="H75" s="40">
        <f>[6]Tpub_Demande!H140</f>
        <v>2410.7004568015868</v>
      </c>
      <c r="I75" s="40">
        <f>[6]Tpub_Demande!I140</f>
        <v>1999.3167837257424</v>
      </c>
      <c r="J75" s="40">
        <f>[6]Tpub_Demande!J140</f>
        <v>1743.5782286671379</v>
      </c>
      <c r="K75" s="40">
        <f>[6]Tpub_Demande!K140</f>
        <v>2215.4334606733646</v>
      </c>
      <c r="L75" s="40">
        <f>[6]Tpub_Demande!L140</f>
        <v>2509.4775786094542</v>
      </c>
      <c r="M75" s="40">
        <f>[6]Tpub_Demande!M140</f>
        <v>2207.5580234055383</v>
      </c>
      <c r="N75" s="40">
        <f>[6]Tpub_Demande!N140</f>
        <v>3497.6462536552981</v>
      </c>
      <c r="O75" s="40">
        <f>[6]Tpub_Demande!O140</f>
        <v>3724.0027038809594</v>
      </c>
      <c r="P75" s="40">
        <f>[6]Tpub_Demande!P140</f>
        <v>4148.4129506207564</v>
      </c>
      <c r="Q75" s="40">
        <f>[6]Tpub_Demande!Q140</f>
        <v>4186.3973645041797</v>
      </c>
      <c r="R75" s="40">
        <f>[6]Tpub_Demande!R140</f>
        <v>4848.1538526617014</v>
      </c>
      <c r="S75" s="40">
        <f>[6]Tpub_Demande!S140</f>
        <v>3352.188356260403</v>
      </c>
      <c r="T75" s="40">
        <f>[6]Tpub_Demande!T140</f>
        <v>3999.0579318591926</v>
      </c>
      <c r="U75" s="40">
        <f>[6]Tpub_Demande!U140</f>
        <v>4596.7122528898617</v>
      </c>
      <c r="V75" s="40">
        <f>[7]EreVolChain!E4066</f>
        <v>4910</v>
      </c>
      <c r="W75" s="40">
        <f>[7]EreVolChain!F4066</f>
        <v>7604</v>
      </c>
      <c r="X75" s="40">
        <f>[7]EreVolChain!G4066</f>
        <v>9469.8839250622295</v>
      </c>
      <c r="Y75" s="40">
        <f>[7]EreVolChain!H4066</f>
        <v>10129.730354756459</v>
      </c>
    </row>
    <row r="76" spans="1:25" x14ac:dyDescent="0.2">
      <c r="A76" s="10"/>
      <c r="B76" s="11"/>
      <c r="C76" s="1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>
        <f>[7]EreVolChain!E4067</f>
        <v>0</v>
      </c>
      <c r="W76" s="3">
        <f>[7]EreVolChain!F4067</f>
        <v>0</v>
      </c>
      <c r="X76" s="3">
        <f>[7]EreVolChain!G4067</f>
        <v>0</v>
      </c>
      <c r="Y76" s="3">
        <f>[7]EreVolChain!H4067</f>
        <v>0</v>
      </c>
    </row>
    <row r="77" spans="1:25" x14ac:dyDescent="0.2">
      <c r="A77" s="12" t="s">
        <v>150</v>
      </c>
      <c r="B77" s="12"/>
      <c r="C77" s="9" t="s">
        <v>112</v>
      </c>
      <c r="D77" s="4">
        <f t="shared" ref="D77:T77" si="29">SUM(D44,D54:D55,D71)</f>
        <v>51897.438240611235</v>
      </c>
      <c r="E77" s="4">
        <f t="shared" si="29"/>
        <v>41626.908730181378</v>
      </c>
      <c r="F77" s="4">
        <f t="shared" si="29"/>
        <v>67926.003469475021</v>
      </c>
      <c r="G77" s="4">
        <f t="shared" si="29"/>
        <v>82635.081922233352</v>
      </c>
      <c r="H77" s="4">
        <f t="shared" si="29"/>
        <v>91158.570315865451</v>
      </c>
      <c r="I77" s="4">
        <f t="shared" si="29"/>
        <v>80484.928543470305</v>
      </c>
      <c r="J77" s="4">
        <f t="shared" si="29"/>
        <v>78721.766620041992</v>
      </c>
      <c r="K77" s="4">
        <f t="shared" si="29"/>
        <v>87467.95316805417</v>
      </c>
      <c r="L77" s="4">
        <f t="shared" si="29"/>
        <v>100108.27855632521</v>
      </c>
      <c r="M77" s="4">
        <f t="shared" si="29"/>
        <v>87701.321844955455</v>
      </c>
      <c r="N77" s="4">
        <f t="shared" si="29"/>
        <v>103291.37997889785</v>
      </c>
      <c r="O77" s="4">
        <f t="shared" si="29"/>
        <v>104304.46516735158</v>
      </c>
      <c r="P77" s="4">
        <f t="shared" si="29"/>
        <v>124531.0127529715</v>
      </c>
      <c r="Q77" s="4">
        <f t="shared" si="29"/>
        <v>115252.58419199121</v>
      </c>
      <c r="R77" s="4">
        <f t="shared" si="29"/>
        <v>162472.34001628848</v>
      </c>
      <c r="S77" s="4">
        <f t="shared" si="29"/>
        <v>140804.85480836994</v>
      </c>
      <c r="T77" s="4">
        <f t="shared" si="29"/>
        <v>148046.64896761935</v>
      </c>
      <c r="U77" s="4">
        <f>SUM(U44,U54:U55,U71)</f>
        <v>159930.35601445253</v>
      </c>
      <c r="V77" s="4">
        <f>[7]EreVolChain!E4068</f>
        <v>170644</v>
      </c>
      <c r="W77" s="4">
        <f>[7]EreVolChain!F4068</f>
        <v>172019</v>
      </c>
      <c r="X77" s="4">
        <f>[7]EreVolChain!G4068</f>
        <v>179466.79245691744</v>
      </c>
      <c r="Y77" s="4">
        <f>[7]EreVolChain!H4068</f>
        <v>196541.43512138378</v>
      </c>
    </row>
    <row r="78" spans="1:25" x14ac:dyDescent="0.2">
      <c r="D78" s="31">
        <f>D77-'Tab2'!D35</f>
        <v>0</v>
      </c>
      <c r="E78" s="31">
        <f>E77-'Tab2'!E35</f>
        <v>0</v>
      </c>
      <c r="F78" s="31">
        <f>F77-'Tab2'!F35</f>
        <v>0</v>
      </c>
      <c r="G78" s="31">
        <f>G77-'Tab2'!G35</f>
        <v>0</v>
      </c>
      <c r="H78" s="31">
        <f>H77-'Tab2'!H35</f>
        <v>0</v>
      </c>
      <c r="I78" s="31">
        <f>I77-'Tab2'!I35</f>
        <v>0</v>
      </c>
      <c r="J78" s="31">
        <f>J77-'Tab2'!J35</f>
        <v>0</v>
      </c>
      <c r="K78" s="31">
        <f>K77-'Tab2'!K35</f>
        <v>0</v>
      </c>
      <c r="L78" s="31">
        <f>L77-'Tab2'!L35</f>
        <v>0</v>
      </c>
      <c r="M78" s="31">
        <f>M77-'Tab2'!M35</f>
        <v>0</v>
      </c>
      <c r="N78" s="31">
        <f>N77-'Tab2'!N35</f>
        <v>0</v>
      </c>
      <c r="O78" s="31">
        <f>O77-'Tab2'!O35</f>
        <v>0</v>
      </c>
      <c r="P78" s="31">
        <f>P77-'Tab2'!P35</f>
        <v>0</v>
      </c>
      <c r="Q78" s="31">
        <f>Q77-'Tab2'!Q35</f>
        <v>0</v>
      </c>
      <c r="R78" s="31">
        <f>R77-'Tab2'!R35</f>
        <v>0</v>
      </c>
      <c r="S78" s="31">
        <f>S77-'Tab2'!S35</f>
        <v>0</v>
      </c>
      <c r="T78" s="31">
        <f>T77-'Tab2'!T35</f>
        <v>0</v>
      </c>
      <c r="U78" s="31">
        <f>U77-'Tab2'!U35</f>
        <v>0</v>
      </c>
      <c r="V78" s="31">
        <f>V77-'Tab2'!V35</f>
        <v>0</v>
      </c>
      <c r="W78" s="31">
        <f>W77-'Tab2'!W35</f>
        <v>0</v>
      </c>
      <c r="X78" s="31">
        <f>X77-'Tab2'!X35</f>
        <v>0</v>
      </c>
      <c r="Y78" s="31">
        <f>Y77-'Tab2'!Y35</f>
        <v>0</v>
      </c>
    </row>
    <row r="79" spans="1:25" x14ac:dyDescent="0.2">
      <c r="V79" s="131"/>
      <c r="W79" s="131"/>
      <c r="X79" s="131"/>
      <c r="Y79" s="131"/>
    </row>
    <row r="80" spans="1:25" ht="26.25" customHeight="1" x14ac:dyDescent="0.2">
      <c r="A80" s="132" t="s">
        <v>196</v>
      </c>
      <c r="B80" s="132"/>
      <c r="C80" s="132"/>
    </row>
    <row r="82" spans="1:25" x14ac:dyDescent="0.2">
      <c r="A82" s="5" t="s">
        <v>0</v>
      </c>
      <c r="B82" s="6" t="s">
        <v>1</v>
      </c>
      <c r="C82" s="13" t="s">
        <v>2</v>
      </c>
      <c r="D82" s="1">
        <v>1997</v>
      </c>
      <c r="E82" s="1">
        <f>+D82+1</f>
        <v>1998</v>
      </c>
      <c r="F82" s="1">
        <f>+E82+1</f>
        <v>1999</v>
      </c>
      <c r="G82" s="1">
        <f t="shared" ref="G82:Y82" si="30">+F82+1</f>
        <v>2000</v>
      </c>
      <c r="H82" s="1">
        <f t="shared" si="30"/>
        <v>2001</v>
      </c>
      <c r="I82" s="1">
        <f t="shared" si="30"/>
        <v>2002</v>
      </c>
      <c r="J82" s="1">
        <f t="shared" si="30"/>
        <v>2003</v>
      </c>
      <c r="K82" s="1">
        <f t="shared" si="30"/>
        <v>2004</v>
      </c>
      <c r="L82" s="1">
        <f t="shared" si="30"/>
        <v>2005</v>
      </c>
      <c r="M82" s="1">
        <f t="shared" si="30"/>
        <v>2006</v>
      </c>
      <c r="N82" s="1">
        <f t="shared" si="30"/>
        <v>2007</v>
      </c>
      <c r="O82" s="1">
        <f t="shared" si="30"/>
        <v>2008</v>
      </c>
      <c r="P82" s="1">
        <f t="shared" si="30"/>
        <v>2009</v>
      </c>
      <c r="Q82" s="1">
        <f t="shared" si="30"/>
        <v>2010</v>
      </c>
      <c r="R82" s="1">
        <f t="shared" si="30"/>
        <v>2011</v>
      </c>
      <c r="S82" s="1">
        <f t="shared" si="30"/>
        <v>2012</v>
      </c>
      <c r="T82" s="1">
        <f t="shared" si="30"/>
        <v>2013</v>
      </c>
      <c r="U82" s="1">
        <f t="shared" si="30"/>
        <v>2014</v>
      </c>
      <c r="V82" s="1">
        <f t="shared" si="30"/>
        <v>2015</v>
      </c>
      <c r="W82" s="1">
        <f t="shared" si="30"/>
        <v>2016</v>
      </c>
      <c r="X82" s="1">
        <f t="shared" si="30"/>
        <v>2017</v>
      </c>
      <c r="Y82" s="1">
        <f t="shared" si="30"/>
        <v>2018</v>
      </c>
    </row>
    <row r="83" spans="1:25" s="46" customFormat="1" ht="15.75" x14ac:dyDescent="0.25">
      <c r="A83" s="42" t="s">
        <v>63</v>
      </c>
      <c r="B83" s="43"/>
      <c r="C83" s="44" t="s">
        <v>200</v>
      </c>
      <c r="D83" s="47" t="str">
        <f t="shared" ref="D83:V83" si="31">IFERROR((D44/C44-1)*100,"")</f>
        <v/>
      </c>
      <c r="E83" s="47">
        <f t="shared" si="31"/>
        <v>-19.12150889328138</v>
      </c>
      <c r="F83" s="47">
        <f t="shared" si="31"/>
        <v>64.762896505388284</v>
      </c>
      <c r="G83" s="47">
        <f t="shared" si="31"/>
        <v>21.278656347193547</v>
      </c>
      <c r="H83" s="47">
        <f t="shared" si="31"/>
        <v>9.2222301040736809</v>
      </c>
      <c r="I83" s="47">
        <f t="shared" si="31"/>
        <v>-11.773707418601386</v>
      </c>
      <c r="J83" s="47">
        <f t="shared" si="31"/>
        <v>-5.6190638453975872</v>
      </c>
      <c r="K83" s="47">
        <f t="shared" si="31"/>
        <v>10.847579171044908</v>
      </c>
      <c r="L83" s="47">
        <f t="shared" si="31"/>
        <v>18.679131170499019</v>
      </c>
      <c r="M83" s="47">
        <f t="shared" si="31"/>
        <v>-12.75946537523498</v>
      </c>
      <c r="N83" s="47">
        <f t="shared" si="31"/>
        <v>13.901025538996969</v>
      </c>
      <c r="O83" s="47">
        <f t="shared" si="31"/>
        <v>-0.90631927027866599</v>
      </c>
      <c r="P83" s="47">
        <f t="shared" si="31"/>
        <v>21.256378736247527</v>
      </c>
      <c r="Q83" s="47">
        <f t="shared" si="31"/>
        <v>-10.498896130087909</v>
      </c>
      <c r="R83" s="47">
        <f t="shared" si="31"/>
        <v>45.019744907205151</v>
      </c>
      <c r="S83" s="47">
        <f t="shared" si="31"/>
        <v>-12.955585197405394</v>
      </c>
      <c r="T83" s="47">
        <f t="shared" si="31"/>
        <v>5.0324289028762514</v>
      </c>
      <c r="U83" s="47">
        <f t="shared" si="31"/>
        <v>6.8280772727368211</v>
      </c>
      <c r="V83" s="47">
        <f t="shared" si="31"/>
        <v>7.7059499220639482</v>
      </c>
      <c r="W83" s="47">
        <f>IFERROR((W44/V44-1)*100,"")</f>
        <v>-2.4362326104330645</v>
      </c>
      <c r="X83" s="47">
        <f t="shared" ref="X83:Y116" si="32">IFERROR((X44/W44-1)*100,"")</f>
        <v>5.5930660652909303</v>
      </c>
      <c r="Y83" s="47">
        <f t="shared" si="32"/>
        <v>-20.793292828526699</v>
      </c>
    </row>
    <row r="84" spans="1:25" s="41" customFormat="1" ht="15" x14ac:dyDescent="0.25">
      <c r="A84" s="37" t="s">
        <v>65</v>
      </c>
      <c r="B84" s="38"/>
      <c r="C84" s="39" t="s">
        <v>201</v>
      </c>
      <c r="D84" s="48" t="str">
        <f t="shared" ref="D84:V84" si="33">IFERROR((D45/C45-1)*100,"")</f>
        <v/>
      </c>
      <c r="E84" s="48" t="str">
        <f t="shared" si="33"/>
        <v/>
      </c>
      <c r="F84" s="48" t="str">
        <f t="shared" si="33"/>
        <v/>
      </c>
      <c r="G84" s="48" t="str">
        <f t="shared" si="33"/>
        <v/>
      </c>
      <c r="H84" s="48" t="str">
        <f t="shared" si="33"/>
        <v/>
      </c>
      <c r="I84" s="48" t="str">
        <f t="shared" si="33"/>
        <v/>
      </c>
      <c r="J84" s="48" t="str">
        <f t="shared" si="33"/>
        <v/>
      </c>
      <c r="K84" s="48" t="str">
        <f t="shared" si="33"/>
        <v/>
      </c>
      <c r="L84" s="48" t="str">
        <f t="shared" si="33"/>
        <v/>
      </c>
      <c r="M84" s="48" t="str">
        <f t="shared" si="33"/>
        <v/>
      </c>
      <c r="N84" s="48" t="str">
        <f t="shared" si="33"/>
        <v/>
      </c>
      <c r="O84" s="48" t="str">
        <f t="shared" si="33"/>
        <v/>
      </c>
      <c r="P84" s="48" t="str">
        <f t="shared" si="33"/>
        <v/>
      </c>
      <c r="Q84" s="48" t="str">
        <f t="shared" si="33"/>
        <v/>
      </c>
      <c r="R84" s="48" t="str">
        <f t="shared" si="33"/>
        <v/>
      </c>
      <c r="S84" s="48" t="str">
        <f t="shared" si="33"/>
        <v/>
      </c>
      <c r="T84" s="48" t="str">
        <f t="shared" si="33"/>
        <v/>
      </c>
      <c r="U84" s="48" t="str">
        <f t="shared" si="33"/>
        <v/>
      </c>
      <c r="V84" s="48" t="str">
        <f t="shared" si="33"/>
        <v/>
      </c>
      <c r="W84" s="48" t="str">
        <f t="shared" ref="W84" si="34">IFERROR((W45/V45-1)*100,"")</f>
        <v/>
      </c>
      <c r="X84" s="48" t="str">
        <f t="shared" si="32"/>
        <v/>
      </c>
      <c r="Y84" s="48" t="str">
        <f t="shared" si="32"/>
        <v/>
      </c>
    </row>
    <row r="85" spans="1:25" s="41" customFormat="1" ht="15" x14ac:dyDescent="0.25">
      <c r="A85" s="37" t="s">
        <v>67</v>
      </c>
      <c r="B85" s="38"/>
      <c r="C85" s="39" t="s">
        <v>202</v>
      </c>
      <c r="D85" s="48" t="str">
        <f t="shared" ref="D85:V85" si="35">IFERROR((D46/C46-1)*100,"")</f>
        <v/>
      </c>
      <c r="E85" s="48" t="str">
        <f t="shared" si="35"/>
        <v/>
      </c>
      <c r="F85" s="48" t="str">
        <f t="shared" si="35"/>
        <v/>
      </c>
      <c r="G85" s="48" t="str">
        <f t="shared" si="35"/>
        <v/>
      </c>
      <c r="H85" s="48" t="str">
        <f t="shared" si="35"/>
        <v/>
      </c>
      <c r="I85" s="48" t="str">
        <f t="shared" si="35"/>
        <v/>
      </c>
      <c r="J85" s="48" t="str">
        <f t="shared" si="35"/>
        <v/>
      </c>
      <c r="K85" s="48" t="str">
        <f t="shared" si="35"/>
        <v/>
      </c>
      <c r="L85" s="48" t="str">
        <f t="shared" si="35"/>
        <v/>
      </c>
      <c r="M85" s="48" t="str">
        <f t="shared" si="35"/>
        <v/>
      </c>
      <c r="N85" s="48" t="str">
        <f t="shared" si="35"/>
        <v/>
      </c>
      <c r="O85" s="48" t="str">
        <f t="shared" si="35"/>
        <v/>
      </c>
      <c r="P85" s="48" t="str">
        <f t="shared" si="35"/>
        <v/>
      </c>
      <c r="Q85" s="48" t="str">
        <f t="shared" si="35"/>
        <v/>
      </c>
      <c r="R85" s="48" t="str">
        <f t="shared" si="35"/>
        <v/>
      </c>
      <c r="S85" s="48" t="str">
        <f t="shared" si="35"/>
        <v/>
      </c>
      <c r="T85" s="48" t="str">
        <f t="shared" si="35"/>
        <v/>
      </c>
      <c r="U85" s="48" t="str">
        <f t="shared" si="35"/>
        <v/>
      </c>
      <c r="V85" s="48" t="str">
        <f t="shared" si="35"/>
        <v/>
      </c>
      <c r="W85" s="48" t="str">
        <f t="shared" ref="W85" si="36">IFERROR((W46/V46-1)*100,"")</f>
        <v/>
      </c>
      <c r="X85" s="48" t="str">
        <f t="shared" si="32"/>
        <v/>
      </c>
      <c r="Y85" s="48" t="str">
        <f t="shared" si="32"/>
        <v/>
      </c>
    </row>
    <row r="86" spans="1:25" s="41" customFormat="1" ht="15" x14ac:dyDescent="0.25">
      <c r="A86" s="37" t="s">
        <v>69</v>
      </c>
      <c r="B86" s="38"/>
      <c r="C86" s="39" t="s">
        <v>203</v>
      </c>
      <c r="D86" s="48" t="str">
        <f t="shared" ref="D86:V86" si="37">IFERROR((D47/C47-1)*100,"")</f>
        <v/>
      </c>
      <c r="E86" s="48">
        <f t="shared" si="37"/>
        <v>-19.058553000562696</v>
      </c>
      <c r="F86" s="48">
        <f t="shared" si="37"/>
        <v>64.905568280203113</v>
      </c>
      <c r="G86" s="48">
        <f t="shared" si="37"/>
        <v>21.100090780638748</v>
      </c>
      <c r="H86" s="48">
        <f t="shared" si="37"/>
        <v>6.9670992282192312</v>
      </c>
      <c r="I86" s="48">
        <f t="shared" si="37"/>
        <v>-12.1178464673112</v>
      </c>
      <c r="J86" s="48">
        <f t="shared" si="37"/>
        <v>-5.235677694510299</v>
      </c>
      <c r="K86" s="48">
        <f t="shared" si="37"/>
        <v>14.003635728586538</v>
      </c>
      <c r="L86" s="48">
        <f t="shared" si="37"/>
        <v>18.628168469095673</v>
      </c>
      <c r="M86" s="48">
        <f t="shared" si="37"/>
        <v>-12.984380112666505</v>
      </c>
      <c r="N86" s="48">
        <f t="shared" si="37"/>
        <v>14.839578202416348</v>
      </c>
      <c r="O86" s="48">
        <f t="shared" si="37"/>
        <v>-1.2268531157845763</v>
      </c>
      <c r="P86" s="48">
        <f t="shared" si="37"/>
        <v>21.342183271077598</v>
      </c>
      <c r="Q86" s="48">
        <f t="shared" si="37"/>
        <v>-11.147314908348982</v>
      </c>
      <c r="R86" s="48">
        <f t="shared" si="37"/>
        <v>46.822222395894443</v>
      </c>
      <c r="S86" s="48">
        <f t="shared" si="37"/>
        <v>-12.88982350046879</v>
      </c>
      <c r="T86" s="48">
        <f t="shared" si="37"/>
        <v>4.2059416770150237</v>
      </c>
      <c r="U86" s="48">
        <f t="shared" si="37"/>
        <v>7.2806784157998461</v>
      </c>
      <c r="V86" s="48">
        <f t="shared" si="37"/>
        <v>-1.979111804628586</v>
      </c>
      <c r="W86" s="48">
        <f t="shared" ref="W86" si="38">IFERROR((W47/V47-1)*100,"")</f>
        <v>8.0288793491639421</v>
      </c>
      <c r="X86" s="48">
        <f t="shared" si="32"/>
        <v>5.4429028815368152</v>
      </c>
      <c r="Y86" s="48">
        <f t="shared" si="32"/>
        <v>-20.987010776481096</v>
      </c>
    </row>
    <row r="87" spans="1:25" s="36" customFormat="1" ht="12" x14ac:dyDescent="0.2">
      <c r="A87" s="33" t="s">
        <v>228</v>
      </c>
      <c r="B87" s="34"/>
      <c r="C87" s="35" t="s">
        <v>204</v>
      </c>
      <c r="D87" s="21" t="str">
        <f t="shared" ref="D87:V87" si="39">IFERROR((D48/C48-1)*100,"")</f>
        <v/>
      </c>
      <c r="E87" s="21">
        <f t="shared" si="39"/>
        <v>-19.058553000562696</v>
      </c>
      <c r="F87" s="21">
        <f t="shared" si="39"/>
        <v>64.905568280203113</v>
      </c>
      <c r="G87" s="21">
        <f t="shared" si="39"/>
        <v>21.100090780638748</v>
      </c>
      <c r="H87" s="21">
        <f t="shared" si="39"/>
        <v>6.9670992282192312</v>
      </c>
      <c r="I87" s="21">
        <f t="shared" si="39"/>
        <v>-12.1178464673112</v>
      </c>
      <c r="J87" s="21">
        <f t="shared" si="39"/>
        <v>-5.235677694510299</v>
      </c>
      <c r="K87" s="21">
        <f t="shared" si="39"/>
        <v>14.003635728586538</v>
      </c>
      <c r="L87" s="21">
        <f t="shared" si="39"/>
        <v>18.628168469095673</v>
      </c>
      <c r="M87" s="21">
        <f t="shared" si="39"/>
        <v>-12.984380112666505</v>
      </c>
      <c r="N87" s="21">
        <f t="shared" si="39"/>
        <v>14.839578202416348</v>
      </c>
      <c r="O87" s="21">
        <f t="shared" si="39"/>
        <v>-1.2268531157845763</v>
      </c>
      <c r="P87" s="21">
        <f t="shared" si="39"/>
        <v>21.342183271077598</v>
      </c>
      <c r="Q87" s="21">
        <f t="shared" si="39"/>
        <v>-11.147314908348982</v>
      </c>
      <c r="R87" s="21">
        <f t="shared" si="39"/>
        <v>46.822222395894443</v>
      </c>
      <c r="S87" s="21">
        <f t="shared" si="39"/>
        <v>-12.88982350046879</v>
      </c>
      <c r="T87" s="21">
        <f t="shared" si="39"/>
        <v>4.2059416770150237</v>
      </c>
      <c r="U87" s="21">
        <f t="shared" si="39"/>
        <v>7.2806784157998461</v>
      </c>
      <c r="V87" s="21">
        <f t="shared" si="39"/>
        <v>-1.979111804628586</v>
      </c>
      <c r="W87" s="21">
        <f t="shared" ref="W87" si="40">IFERROR((W48/V48-1)*100,"")</f>
        <v>8.0288793491639421</v>
      </c>
      <c r="X87" s="21">
        <f t="shared" si="32"/>
        <v>5.4422231134736876</v>
      </c>
      <c r="Y87" s="21">
        <f t="shared" si="32"/>
        <v>-20.991909617502035</v>
      </c>
    </row>
    <row r="88" spans="1:25" s="36" customFormat="1" ht="12" x14ac:dyDescent="0.2">
      <c r="A88" s="33" t="s">
        <v>229</v>
      </c>
      <c r="B88" s="34"/>
      <c r="C88" s="35" t="s">
        <v>205</v>
      </c>
      <c r="D88" s="21" t="str">
        <f t="shared" ref="D88:V88" si="41">IFERROR((D49/C49-1)*100,"")</f>
        <v/>
      </c>
      <c r="E88" s="21" t="str">
        <f t="shared" si="41"/>
        <v/>
      </c>
      <c r="F88" s="21" t="str">
        <f t="shared" si="41"/>
        <v/>
      </c>
      <c r="G88" s="21" t="str">
        <f t="shared" si="41"/>
        <v/>
      </c>
      <c r="H88" s="21" t="str">
        <f t="shared" si="41"/>
        <v/>
      </c>
      <c r="I88" s="21" t="str">
        <f t="shared" si="41"/>
        <v/>
      </c>
      <c r="J88" s="21" t="str">
        <f t="shared" si="41"/>
        <v/>
      </c>
      <c r="K88" s="21" t="str">
        <f t="shared" si="41"/>
        <v/>
      </c>
      <c r="L88" s="21" t="str">
        <f t="shared" si="41"/>
        <v/>
      </c>
      <c r="M88" s="21" t="str">
        <f t="shared" si="41"/>
        <v/>
      </c>
      <c r="N88" s="21" t="str">
        <f t="shared" si="41"/>
        <v/>
      </c>
      <c r="O88" s="21" t="str">
        <f t="shared" si="41"/>
        <v/>
      </c>
      <c r="P88" s="21" t="str">
        <f t="shared" si="41"/>
        <v/>
      </c>
      <c r="Q88" s="21" t="str">
        <f t="shared" si="41"/>
        <v/>
      </c>
      <c r="R88" s="21" t="str">
        <f t="shared" si="41"/>
        <v/>
      </c>
      <c r="S88" s="21" t="str">
        <f t="shared" si="41"/>
        <v/>
      </c>
      <c r="T88" s="21" t="str">
        <f t="shared" si="41"/>
        <v/>
      </c>
      <c r="U88" s="21" t="str">
        <f t="shared" si="41"/>
        <v/>
      </c>
      <c r="V88" s="21" t="str">
        <f t="shared" si="41"/>
        <v/>
      </c>
      <c r="W88" s="21" t="str">
        <f t="shared" ref="W88" si="42">IFERROR((W49/V49-1)*100,"")</f>
        <v/>
      </c>
      <c r="X88" s="21" t="str">
        <f t="shared" si="32"/>
        <v/>
      </c>
      <c r="Y88" s="21" t="str">
        <f t="shared" si="32"/>
        <v/>
      </c>
    </row>
    <row r="89" spans="1:25" s="41" customFormat="1" ht="15" x14ac:dyDescent="0.25">
      <c r="A89" s="37" t="s">
        <v>71</v>
      </c>
      <c r="B89" s="38"/>
      <c r="C89" s="39" t="s">
        <v>206</v>
      </c>
      <c r="D89" s="48" t="str">
        <f t="shared" ref="D89:V89" si="43">IFERROR((D50/C50-1)*100,"")</f>
        <v/>
      </c>
      <c r="E89" s="48" t="str">
        <f t="shared" si="43"/>
        <v/>
      </c>
      <c r="F89" s="48" t="str">
        <f t="shared" si="43"/>
        <v/>
      </c>
      <c r="G89" s="48" t="str">
        <f t="shared" si="43"/>
        <v/>
      </c>
      <c r="H89" s="48" t="str">
        <f t="shared" si="43"/>
        <v/>
      </c>
      <c r="I89" s="48" t="str">
        <f t="shared" si="43"/>
        <v/>
      </c>
      <c r="J89" s="48" t="str">
        <f t="shared" si="43"/>
        <v/>
      </c>
      <c r="K89" s="48" t="str">
        <f t="shared" si="43"/>
        <v/>
      </c>
      <c r="L89" s="48" t="str">
        <f t="shared" si="43"/>
        <v/>
      </c>
      <c r="M89" s="48" t="str">
        <f t="shared" si="43"/>
        <v/>
      </c>
      <c r="N89" s="48" t="str">
        <f t="shared" si="43"/>
        <v/>
      </c>
      <c r="O89" s="48" t="str">
        <f t="shared" si="43"/>
        <v/>
      </c>
      <c r="P89" s="48" t="str">
        <f t="shared" si="43"/>
        <v/>
      </c>
      <c r="Q89" s="48" t="str">
        <f t="shared" si="43"/>
        <v/>
      </c>
      <c r="R89" s="48" t="str">
        <f t="shared" si="43"/>
        <v/>
      </c>
      <c r="S89" s="48" t="str">
        <f t="shared" si="43"/>
        <v/>
      </c>
      <c r="T89" s="48" t="str">
        <f t="shared" si="43"/>
        <v/>
      </c>
      <c r="U89" s="48" t="str">
        <f t="shared" si="43"/>
        <v/>
      </c>
      <c r="V89" s="48" t="str">
        <f t="shared" si="43"/>
        <v/>
      </c>
      <c r="W89" s="48" t="str">
        <f t="shared" ref="W89" si="44">IFERROR((W50/V50-1)*100,"")</f>
        <v/>
      </c>
      <c r="X89" s="48" t="str">
        <f t="shared" si="32"/>
        <v/>
      </c>
      <c r="Y89" s="48" t="str">
        <f t="shared" si="32"/>
        <v/>
      </c>
    </row>
    <row r="90" spans="1:25" s="41" customFormat="1" ht="15" x14ac:dyDescent="0.25">
      <c r="A90" s="37" t="s">
        <v>230</v>
      </c>
      <c r="B90" s="38"/>
      <c r="C90" s="39" t="s">
        <v>207</v>
      </c>
      <c r="D90" s="48" t="str">
        <f t="shared" ref="D90:V90" si="45">IFERROR((D51/C51-1)*100,"")</f>
        <v/>
      </c>
      <c r="E90" s="48" t="str">
        <f t="shared" si="45"/>
        <v/>
      </c>
      <c r="F90" s="48" t="str">
        <f t="shared" si="45"/>
        <v/>
      </c>
      <c r="G90" s="48" t="str">
        <f t="shared" si="45"/>
        <v/>
      </c>
      <c r="H90" s="48" t="str">
        <f t="shared" si="45"/>
        <v/>
      </c>
      <c r="I90" s="48" t="str">
        <f t="shared" si="45"/>
        <v/>
      </c>
      <c r="J90" s="48" t="str">
        <f t="shared" si="45"/>
        <v/>
      </c>
      <c r="K90" s="48" t="str">
        <f t="shared" si="45"/>
        <v/>
      </c>
      <c r="L90" s="48" t="str">
        <f t="shared" si="45"/>
        <v/>
      </c>
      <c r="M90" s="48" t="str">
        <f t="shared" si="45"/>
        <v/>
      </c>
      <c r="N90" s="48" t="str">
        <f t="shared" si="45"/>
        <v/>
      </c>
      <c r="O90" s="48" t="str">
        <f t="shared" si="45"/>
        <v/>
      </c>
      <c r="P90" s="48" t="str">
        <f t="shared" si="45"/>
        <v/>
      </c>
      <c r="Q90" s="48" t="str">
        <f t="shared" si="45"/>
        <v/>
      </c>
      <c r="R90" s="48" t="str">
        <f t="shared" si="45"/>
        <v/>
      </c>
      <c r="S90" s="48" t="str">
        <f t="shared" si="45"/>
        <v/>
      </c>
      <c r="T90" s="48" t="str">
        <f t="shared" si="45"/>
        <v/>
      </c>
      <c r="U90" s="48" t="str">
        <f t="shared" si="45"/>
        <v/>
      </c>
      <c r="V90" s="48" t="str">
        <f t="shared" si="45"/>
        <v/>
      </c>
      <c r="W90" s="48" t="str">
        <f t="shared" ref="W90" si="46">IFERROR((W51/V51-1)*100,"")</f>
        <v/>
      </c>
      <c r="X90" s="48" t="str">
        <f t="shared" si="32"/>
        <v/>
      </c>
      <c r="Y90" s="48" t="str">
        <f t="shared" si="32"/>
        <v/>
      </c>
    </row>
    <row r="91" spans="1:25" s="41" customFormat="1" ht="15" x14ac:dyDescent="0.25">
      <c r="A91" s="37" t="s">
        <v>231</v>
      </c>
      <c r="B91" s="38"/>
      <c r="C91" s="39" t="s">
        <v>208</v>
      </c>
      <c r="D91" s="48" t="str">
        <f t="shared" ref="D91:V91" si="47">IFERROR((D52/C52-1)*100,"")</f>
        <v/>
      </c>
      <c r="E91" s="48">
        <f t="shared" si="47"/>
        <v>-22.611819310776948</v>
      </c>
      <c r="F91" s="48">
        <f t="shared" si="47"/>
        <v>63.072485793709923</v>
      </c>
      <c r="G91" s="48">
        <f t="shared" si="47"/>
        <v>35.099844752964948</v>
      </c>
      <c r="H91" s="48">
        <f t="shared" si="47"/>
        <v>157.81088301305493</v>
      </c>
      <c r="I91" s="48">
        <f t="shared" si="47"/>
        <v>-3.0577758345026407</v>
      </c>
      <c r="J91" s="48">
        <f t="shared" si="47"/>
        <v>-8.945767992253618</v>
      </c>
      <c r="K91" s="48">
        <f t="shared" si="47"/>
        <v>-69.647033536786935</v>
      </c>
      <c r="L91" s="48">
        <f t="shared" si="47"/>
        <v>26.981826777030982</v>
      </c>
      <c r="M91" s="48">
        <f t="shared" si="47"/>
        <v>-16.398551316411048</v>
      </c>
      <c r="N91" s="48">
        <f t="shared" si="47"/>
        <v>-34.242206386056054</v>
      </c>
      <c r="O91" s="48">
        <f t="shared" si="47"/>
        <v>55.622229397857566</v>
      </c>
      <c r="P91" s="48">
        <f t="shared" si="47"/>
        <v>20.669137261347892</v>
      </c>
      <c r="Q91" s="48">
        <f t="shared" si="47"/>
        <v>57.80701758368059</v>
      </c>
      <c r="R91" s="48">
        <f t="shared" si="47"/>
        <v>-58.07782868539956</v>
      </c>
      <c r="S91" s="48">
        <f t="shared" si="47"/>
        <v>-26.408235108689382</v>
      </c>
      <c r="T91" s="48">
        <f t="shared" si="47"/>
        <v>205.93607877427607</v>
      </c>
      <c r="U91" s="48">
        <f t="shared" si="47"/>
        <v>-30.322105608900131</v>
      </c>
      <c r="V91" s="48">
        <f t="shared" si="47"/>
        <v>1239.2979222791832</v>
      </c>
      <c r="W91" s="48">
        <f t="shared" ref="W91" si="48">IFERROR((W52/V52-1)*100,"")</f>
        <v>-99.839396690175263</v>
      </c>
      <c r="X91" s="48">
        <f t="shared" si="32"/>
        <v>-91.666666666666657</v>
      </c>
      <c r="Y91" s="48">
        <f t="shared" si="32"/>
        <v>50.000000000000021</v>
      </c>
    </row>
    <row r="92" spans="1:25" s="41" customFormat="1" ht="15" x14ac:dyDescent="0.25">
      <c r="A92" s="37" t="s">
        <v>232</v>
      </c>
      <c r="B92" s="38"/>
      <c r="C92" s="39" t="s">
        <v>209</v>
      </c>
      <c r="D92" s="48" t="str">
        <f t="shared" ref="D92:V92" si="49">IFERROR((D53/C53-1)*100,"")</f>
        <v/>
      </c>
      <c r="E92" s="48">
        <f t="shared" si="49"/>
        <v>-21.014461855872156</v>
      </c>
      <c r="F92" s="48">
        <f t="shared" si="49"/>
        <v>45.786798109358998</v>
      </c>
      <c r="G92" s="48">
        <f t="shared" si="49"/>
        <v>19.201237122124361</v>
      </c>
      <c r="H92" s="48">
        <f t="shared" si="49"/>
        <v>4.6768981796111442</v>
      </c>
      <c r="I92" s="48">
        <f t="shared" si="49"/>
        <v>-7.6962990571500907</v>
      </c>
      <c r="J92" s="48">
        <f t="shared" si="49"/>
        <v>-49.716812878652782</v>
      </c>
      <c r="K92" s="48">
        <f t="shared" si="49"/>
        <v>10.564324433536543</v>
      </c>
      <c r="L92" s="48">
        <f t="shared" si="49"/>
        <v>6.3320638786771077</v>
      </c>
      <c r="M92" s="48">
        <f t="shared" si="49"/>
        <v>89.74938574562843</v>
      </c>
      <c r="N92" s="48">
        <f t="shared" si="49"/>
        <v>-60.76966301191711</v>
      </c>
      <c r="O92" s="48">
        <f t="shared" si="49"/>
        <v>-14.830979618364836</v>
      </c>
      <c r="P92" s="48">
        <f t="shared" si="49"/>
        <v>-26.889833375758045</v>
      </c>
      <c r="Q92" s="48">
        <f t="shared" si="49"/>
        <v>-19.782774226095611</v>
      </c>
      <c r="R92" s="48">
        <f t="shared" si="49"/>
        <v>1.5826490354553524</v>
      </c>
      <c r="S92" s="48">
        <f t="shared" si="49"/>
        <v>-13.069185195219868</v>
      </c>
      <c r="T92" s="48">
        <f t="shared" si="49"/>
        <v>1.3517601298494997</v>
      </c>
      <c r="U92" s="48">
        <f t="shared" si="49"/>
        <v>2.4501405955443589</v>
      </c>
      <c r="V92" s="48">
        <f t="shared" si="49"/>
        <v>2.6503697083348099</v>
      </c>
      <c r="W92" s="48">
        <f t="shared" ref="W92" si="50">IFERROR((W53/V53-1)*100,"")</f>
        <v>3.7037037037036979</v>
      </c>
      <c r="X92" s="48">
        <f t="shared" si="32"/>
        <v>-22.352941176470598</v>
      </c>
      <c r="Y92" s="48">
        <f t="shared" si="32"/>
        <v>-36.885245901639344</v>
      </c>
    </row>
    <row r="93" spans="1:25" s="46" customFormat="1" ht="15.75" x14ac:dyDescent="0.25">
      <c r="A93" s="42" t="s">
        <v>73</v>
      </c>
      <c r="B93" s="43"/>
      <c r="C93" s="44" t="s">
        <v>210</v>
      </c>
      <c r="D93" s="47" t="str">
        <f t="shared" ref="D93:V93" si="51">IFERROR((D54/C54-1)*100,"")</f>
        <v/>
      </c>
      <c r="E93" s="47" t="str">
        <f t="shared" si="51"/>
        <v/>
      </c>
      <c r="F93" s="47" t="str">
        <f t="shared" si="51"/>
        <v/>
      </c>
      <c r="G93" s="47" t="str">
        <f t="shared" si="51"/>
        <v/>
      </c>
      <c r="H93" s="47" t="str">
        <f t="shared" si="51"/>
        <v/>
      </c>
      <c r="I93" s="47" t="str">
        <f t="shared" si="51"/>
        <v/>
      </c>
      <c r="J93" s="47" t="str">
        <f t="shared" si="51"/>
        <v/>
      </c>
      <c r="K93" s="47" t="str">
        <f t="shared" si="51"/>
        <v/>
      </c>
      <c r="L93" s="47" t="str">
        <f t="shared" si="51"/>
        <v/>
      </c>
      <c r="M93" s="47" t="str">
        <f t="shared" si="51"/>
        <v/>
      </c>
      <c r="N93" s="47" t="str">
        <f t="shared" si="51"/>
        <v/>
      </c>
      <c r="O93" s="47" t="str">
        <f t="shared" si="51"/>
        <v/>
      </c>
      <c r="P93" s="47" t="str">
        <f t="shared" si="51"/>
        <v/>
      </c>
      <c r="Q93" s="47" t="str">
        <f t="shared" si="51"/>
        <v/>
      </c>
      <c r="R93" s="47" t="str">
        <f t="shared" si="51"/>
        <v/>
      </c>
      <c r="S93" s="47" t="str">
        <f t="shared" si="51"/>
        <v/>
      </c>
      <c r="T93" s="47" t="str">
        <f t="shared" si="51"/>
        <v/>
      </c>
      <c r="U93" s="47" t="str">
        <f t="shared" si="51"/>
        <v/>
      </c>
      <c r="V93" s="47" t="str">
        <f t="shared" si="51"/>
        <v/>
      </c>
      <c r="W93" s="47" t="str">
        <f t="shared" ref="W93" si="52">IFERROR((W54/V54-1)*100,"")</f>
        <v/>
      </c>
      <c r="X93" s="47" t="str">
        <f t="shared" si="32"/>
        <v/>
      </c>
      <c r="Y93" s="47" t="str">
        <f t="shared" si="32"/>
        <v/>
      </c>
    </row>
    <row r="94" spans="1:25" s="46" customFormat="1" ht="15.75" x14ac:dyDescent="0.25">
      <c r="A94" s="42" t="s">
        <v>85</v>
      </c>
      <c r="B94" s="43"/>
      <c r="C94" s="44" t="s">
        <v>211</v>
      </c>
      <c r="D94" s="47" t="str">
        <f t="shared" ref="D94:V94" si="53">IFERROR((D55/C55-1)*100,"")</f>
        <v/>
      </c>
      <c r="E94" s="47">
        <f t="shared" si="53"/>
        <v>-48.473665355168173</v>
      </c>
      <c r="F94" s="47">
        <f t="shared" si="53"/>
        <v>85.781478786469293</v>
      </c>
      <c r="G94" s="47">
        <f t="shared" si="53"/>
        <v>34.732287116473181</v>
      </c>
      <c r="H94" s="47">
        <f t="shared" si="53"/>
        <v>115.56326227793039</v>
      </c>
      <c r="I94" s="47">
        <f t="shared" si="53"/>
        <v>-0.29061800027702089</v>
      </c>
      <c r="J94" s="47">
        <f t="shared" si="53"/>
        <v>28.768766821621973</v>
      </c>
      <c r="K94" s="47">
        <f t="shared" si="53"/>
        <v>-43.856631396896503</v>
      </c>
      <c r="L94" s="47">
        <f t="shared" si="53"/>
        <v>10.818859502609435</v>
      </c>
      <c r="M94" s="47">
        <f t="shared" si="53"/>
        <v>-41.980181488167659</v>
      </c>
      <c r="N94" s="47">
        <f t="shared" si="53"/>
        <v>-24.313070140838644</v>
      </c>
      <c r="O94" s="47">
        <f t="shared" si="53"/>
        <v>140.51097784385203</v>
      </c>
      <c r="P94" s="47">
        <f t="shared" si="53"/>
        <v>-36.466810705243589</v>
      </c>
      <c r="Q94" s="47">
        <f t="shared" si="53"/>
        <v>30.003764398246101</v>
      </c>
      <c r="R94" s="47">
        <f t="shared" si="53"/>
        <v>36.684684174467705</v>
      </c>
      <c r="S94" s="47">
        <f t="shared" si="53"/>
        <v>28.508807621605815</v>
      </c>
      <c r="T94" s="47">
        <f t="shared" si="53"/>
        <v>-32.685241584163208</v>
      </c>
      <c r="U94" s="47">
        <f t="shared" si="53"/>
        <v>4.4964956136074985</v>
      </c>
      <c r="V94" s="47">
        <f t="shared" si="53"/>
        <v>-0.14591958215773859</v>
      </c>
      <c r="W94" s="47">
        <f t="shared" ref="W94" si="54">IFERROR((W55/V55-1)*100,"")</f>
        <v>2.9817780231916169</v>
      </c>
      <c r="X94" s="47">
        <f t="shared" si="32"/>
        <v>-3.3175355450236976</v>
      </c>
      <c r="Y94" s="47">
        <f t="shared" si="32"/>
        <v>2024.0358126721762</v>
      </c>
    </row>
    <row r="95" spans="1:25" s="41" customFormat="1" ht="15" x14ac:dyDescent="0.25">
      <c r="A95" s="37" t="s">
        <v>87</v>
      </c>
      <c r="B95" s="38"/>
      <c r="C95" s="39" t="s">
        <v>78</v>
      </c>
      <c r="D95" s="48" t="str">
        <f t="shared" ref="D95:V95" si="55">IFERROR((D56/C56-1)*100,"")</f>
        <v/>
      </c>
      <c r="E95" s="48">
        <f t="shared" si="55"/>
        <v>-0.22892876675664198</v>
      </c>
      <c r="F95" s="48">
        <f t="shared" si="55"/>
        <v>1.1557203035693187</v>
      </c>
      <c r="G95" s="48">
        <f t="shared" si="55"/>
        <v>-1.2796934567551821</v>
      </c>
      <c r="H95" s="48">
        <f t="shared" si="55"/>
        <v>-3.30025277287046</v>
      </c>
      <c r="I95" s="48">
        <f t="shared" si="55"/>
        <v>3.0251923047375007</v>
      </c>
      <c r="J95" s="48">
        <f t="shared" si="55"/>
        <v>12789.600664251297</v>
      </c>
      <c r="K95" s="48">
        <f t="shared" si="55"/>
        <v>-46.534964550099659</v>
      </c>
      <c r="L95" s="48">
        <f t="shared" si="55"/>
        <v>10.662115573961749</v>
      </c>
      <c r="M95" s="48">
        <f t="shared" si="55"/>
        <v>-45.942000928804681</v>
      </c>
      <c r="N95" s="48">
        <f t="shared" si="55"/>
        <v>-45.307374268789701</v>
      </c>
      <c r="O95" s="48">
        <f t="shared" si="55"/>
        <v>75.02809237740631</v>
      </c>
      <c r="P95" s="48">
        <f t="shared" si="55"/>
        <v>-3.0883681272999453</v>
      </c>
      <c r="Q95" s="48">
        <f t="shared" si="55"/>
        <v>-37.850632654319242</v>
      </c>
      <c r="R95" s="48">
        <f t="shared" si="55"/>
        <v>17.648556241119874</v>
      </c>
      <c r="S95" s="48">
        <f t="shared" si="55"/>
        <v>-18.091139395520372</v>
      </c>
      <c r="T95" s="48">
        <f t="shared" si="55"/>
        <v>-77.682378074468744</v>
      </c>
      <c r="U95" s="48">
        <f t="shared" si="55"/>
        <v>-5.2166742563328761</v>
      </c>
      <c r="V95" s="48">
        <f t="shared" si="55"/>
        <v>0.33109883522695061</v>
      </c>
      <c r="W95" s="48">
        <f t="shared" ref="W95" si="56">IFERROR((W56/V56-1)*100,"")</f>
        <v>13.265306122448983</v>
      </c>
      <c r="X95" s="48">
        <f t="shared" si="32"/>
        <v>353.50877192982455</v>
      </c>
      <c r="Y95" s="48">
        <f t="shared" si="32"/>
        <v>0.1097694840834329</v>
      </c>
    </row>
    <row r="96" spans="1:25" s="36" customFormat="1" ht="12" x14ac:dyDescent="0.2">
      <c r="A96" s="33" t="s">
        <v>233</v>
      </c>
      <c r="B96" s="34"/>
      <c r="C96" s="35" t="s">
        <v>212</v>
      </c>
      <c r="D96" s="21" t="str">
        <f t="shared" ref="D96:V96" si="57">IFERROR((D57/C57-1)*100,"")</f>
        <v/>
      </c>
      <c r="E96" s="21" t="str">
        <f t="shared" si="57"/>
        <v/>
      </c>
      <c r="F96" s="21" t="str">
        <f t="shared" si="57"/>
        <v/>
      </c>
      <c r="G96" s="21" t="str">
        <f t="shared" si="57"/>
        <v/>
      </c>
      <c r="H96" s="21" t="str">
        <f t="shared" si="57"/>
        <v/>
      </c>
      <c r="I96" s="21" t="str">
        <f t="shared" si="57"/>
        <v/>
      </c>
      <c r="J96" s="21" t="str">
        <f t="shared" si="57"/>
        <v/>
      </c>
      <c r="K96" s="21" t="str">
        <f t="shared" si="57"/>
        <v/>
      </c>
      <c r="L96" s="21" t="str">
        <f t="shared" si="57"/>
        <v/>
      </c>
      <c r="M96" s="21" t="str">
        <f t="shared" si="57"/>
        <v/>
      </c>
      <c r="N96" s="21" t="str">
        <f t="shared" si="57"/>
        <v/>
      </c>
      <c r="O96" s="21" t="str">
        <f t="shared" si="57"/>
        <v/>
      </c>
      <c r="P96" s="21" t="str">
        <f t="shared" si="57"/>
        <v/>
      </c>
      <c r="Q96" s="21" t="str">
        <f t="shared" si="57"/>
        <v/>
      </c>
      <c r="R96" s="21" t="str">
        <f t="shared" si="57"/>
        <v/>
      </c>
      <c r="S96" s="21" t="str">
        <f t="shared" si="57"/>
        <v/>
      </c>
      <c r="T96" s="21" t="str">
        <f t="shared" si="57"/>
        <v/>
      </c>
      <c r="U96" s="21" t="str">
        <f t="shared" si="57"/>
        <v/>
      </c>
      <c r="V96" s="21" t="str">
        <f t="shared" si="57"/>
        <v/>
      </c>
      <c r="W96" s="21" t="str">
        <f t="shared" ref="W96" si="58">IFERROR((W57/V57-1)*100,"")</f>
        <v/>
      </c>
      <c r="X96" s="21" t="str">
        <f t="shared" si="32"/>
        <v/>
      </c>
      <c r="Y96" s="21" t="str">
        <f t="shared" si="32"/>
        <v/>
      </c>
    </row>
    <row r="97" spans="1:25" s="36" customFormat="1" ht="12" x14ac:dyDescent="0.2">
      <c r="A97" s="33" t="s">
        <v>234</v>
      </c>
      <c r="B97" s="34"/>
      <c r="C97" s="35" t="s">
        <v>213</v>
      </c>
      <c r="D97" s="21" t="str">
        <f t="shared" ref="D97:V97" si="59">IFERROR((D58/C58-1)*100,"")</f>
        <v/>
      </c>
      <c r="E97" s="21" t="str">
        <f t="shared" si="59"/>
        <v/>
      </c>
      <c r="F97" s="21" t="str">
        <f t="shared" si="59"/>
        <v/>
      </c>
      <c r="G97" s="21" t="str">
        <f t="shared" si="59"/>
        <v/>
      </c>
      <c r="H97" s="21" t="str">
        <f t="shared" si="59"/>
        <v/>
      </c>
      <c r="I97" s="21" t="str">
        <f t="shared" si="59"/>
        <v/>
      </c>
      <c r="J97" s="21" t="str">
        <f t="shared" si="59"/>
        <v/>
      </c>
      <c r="K97" s="21" t="str">
        <f t="shared" si="59"/>
        <v/>
      </c>
      <c r="L97" s="21" t="str">
        <f t="shared" si="59"/>
        <v/>
      </c>
      <c r="M97" s="21" t="str">
        <f t="shared" si="59"/>
        <v/>
      </c>
      <c r="N97" s="21" t="str">
        <f t="shared" si="59"/>
        <v/>
      </c>
      <c r="O97" s="21" t="str">
        <f t="shared" si="59"/>
        <v/>
      </c>
      <c r="P97" s="21" t="str">
        <f t="shared" si="59"/>
        <v/>
      </c>
      <c r="Q97" s="21" t="str">
        <f t="shared" si="59"/>
        <v/>
      </c>
      <c r="R97" s="21" t="str">
        <f t="shared" si="59"/>
        <v/>
      </c>
      <c r="S97" s="21" t="str">
        <f t="shared" si="59"/>
        <v/>
      </c>
      <c r="T97" s="21" t="str">
        <f t="shared" si="59"/>
        <v/>
      </c>
      <c r="U97" s="21" t="str">
        <f t="shared" si="59"/>
        <v/>
      </c>
      <c r="V97" s="21" t="str">
        <f t="shared" si="59"/>
        <v/>
      </c>
      <c r="W97" s="21" t="str">
        <f t="shared" ref="W97" si="60">IFERROR((W58/V58-1)*100,"")</f>
        <v/>
      </c>
      <c r="X97" s="21" t="str">
        <f t="shared" si="32"/>
        <v/>
      </c>
      <c r="Y97" s="21" t="str">
        <f t="shared" si="32"/>
        <v/>
      </c>
    </row>
    <row r="98" spans="1:25" s="36" customFormat="1" ht="12" x14ac:dyDescent="0.2">
      <c r="A98" s="33" t="s">
        <v>235</v>
      </c>
      <c r="B98" s="34"/>
      <c r="C98" s="35" t="s">
        <v>214</v>
      </c>
      <c r="D98" s="21" t="str">
        <f t="shared" ref="D98:V98" si="61">IFERROR((D59/C59-1)*100,"")</f>
        <v/>
      </c>
      <c r="E98" s="21">
        <f t="shared" si="61"/>
        <v>0.25747208529904864</v>
      </c>
      <c r="F98" s="21">
        <f t="shared" si="61"/>
        <v>-0.3365697171827331</v>
      </c>
      <c r="G98" s="21">
        <f t="shared" si="61"/>
        <v>0.23216379651371799</v>
      </c>
      <c r="H98" s="21">
        <f t="shared" si="61"/>
        <v>-0.20747101583998839</v>
      </c>
      <c r="I98" s="21">
        <f t="shared" si="61"/>
        <v>0.10711293539664712</v>
      </c>
      <c r="J98" s="21">
        <f t="shared" si="61"/>
        <v>8474.7086361794281</v>
      </c>
      <c r="K98" s="21">
        <f t="shared" si="61"/>
        <v>12.156529815222727</v>
      </c>
      <c r="L98" s="21">
        <f t="shared" si="61"/>
        <v>-0.79748291681993599</v>
      </c>
      <c r="M98" s="21">
        <f t="shared" si="61"/>
        <v>0.33330887061362446</v>
      </c>
      <c r="N98" s="21">
        <f t="shared" si="61"/>
        <v>36.638791027751047</v>
      </c>
      <c r="O98" s="21">
        <f t="shared" si="61"/>
        <v>65.857188258614769</v>
      </c>
      <c r="P98" s="21">
        <f t="shared" si="61"/>
        <v>-2.3339326623547429</v>
      </c>
      <c r="Q98" s="21">
        <f t="shared" si="61"/>
        <v>-31.240651228983207</v>
      </c>
      <c r="R98" s="21">
        <f t="shared" si="61"/>
        <v>17.826271481335688</v>
      </c>
      <c r="S98" s="21">
        <f t="shared" si="61"/>
        <v>-16.854693468657</v>
      </c>
      <c r="T98" s="21">
        <f t="shared" si="61"/>
        <v>-92.460350024549001</v>
      </c>
      <c r="U98" s="21">
        <f t="shared" si="61"/>
        <v>-1.2885704895844174</v>
      </c>
      <c r="V98" s="21">
        <f t="shared" si="61"/>
        <v>-2.7272046196161637</v>
      </c>
      <c r="W98" s="21">
        <f t="shared" ref="W98" si="62">IFERROR((W59/V59-1)*100,"")</f>
        <v>0</v>
      </c>
      <c r="X98" s="21">
        <f t="shared" si="32"/>
        <v>-43.333333333333336</v>
      </c>
      <c r="Y98" s="21">
        <f t="shared" si="32"/>
        <v>155.55555555555554</v>
      </c>
    </row>
    <row r="99" spans="1:25" s="36" customFormat="1" ht="12" x14ac:dyDescent="0.2">
      <c r="A99" s="33" t="s">
        <v>236</v>
      </c>
      <c r="B99" s="34"/>
      <c r="C99" s="35" t="s">
        <v>215</v>
      </c>
      <c r="D99" s="21" t="str">
        <f t="shared" ref="D99:V99" si="63">IFERROR((D60/C60-1)*100,"")</f>
        <v/>
      </c>
      <c r="E99" s="21" t="str">
        <f t="shared" si="63"/>
        <v/>
      </c>
      <c r="F99" s="21" t="str">
        <f t="shared" si="63"/>
        <v/>
      </c>
      <c r="G99" s="21" t="str">
        <f t="shared" si="63"/>
        <v/>
      </c>
      <c r="H99" s="21" t="str">
        <f t="shared" si="63"/>
        <v/>
      </c>
      <c r="I99" s="21" t="str">
        <f t="shared" si="63"/>
        <v/>
      </c>
      <c r="J99" s="21" t="str">
        <f t="shared" si="63"/>
        <v/>
      </c>
      <c r="K99" s="21" t="str">
        <f t="shared" si="63"/>
        <v/>
      </c>
      <c r="L99" s="21" t="str">
        <f t="shared" si="63"/>
        <v/>
      </c>
      <c r="M99" s="21" t="str">
        <f t="shared" si="63"/>
        <v/>
      </c>
      <c r="N99" s="21" t="str">
        <f t="shared" si="63"/>
        <v/>
      </c>
      <c r="O99" s="21" t="str">
        <f t="shared" si="63"/>
        <v/>
      </c>
      <c r="P99" s="21" t="str">
        <f t="shared" si="63"/>
        <v/>
      </c>
      <c r="Q99" s="21" t="str">
        <f t="shared" si="63"/>
        <v/>
      </c>
      <c r="R99" s="21" t="str">
        <f t="shared" si="63"/>
        <v/>
      </c>
      <c r="S99" s="21" t="str">
        <f t="shared" si="63"/>
        <v/>
      </c>
      <c r="T99" s="21" t="str">
        <f t="shared" si="63"/>
        <v/>
      </c>
      <c r="U99" s="21" t="str">
        <f t="shared" si="63"/>
        <v/>
      </c>
      <c r="V99" s="21" t="str">
        <f t="shared" si="63"/>
        <v/>
      </c>
      <c r="W99" s="21" t="str">
        <f t="shared" ref="W99" si="64">IFERROR((W60/V60-1)*100,"")</f>
        <v/>
      </c>
      <c r="X99" s="21" t="str">
        <f t="shared" si="32"/>
        <v/>
      </c>
      <c r="Y99" s="21" t="str">
        <f t="shared" si="32"/>
        <v/>
      </c>
    </row>
    <row r="100" spans="1:25" s="36" customFormat="1" ht="12" x14ac:dyDescent="0.2">
      <c r="A100" s="33" t="s">
        <v>237</v>
      </c>
      <c r="B100" s="34"/>
      <c r="C100" s="35" t="s">
        <v>216</v>
      </c>
      <c r="D100" s="21" t="str">
        <f t="shared" ref="D100:V100" si="65">IFERROR((D61/C61-1)*100,"")</f>
        <v/>
      </c>
      <c r="E100" s="21">
        <f t="shared" si="65"/>
        <v>-0.30688242913151642</v>
      </c>
      <c r="F100" s="21">
        <f t="shared" si="65"/>
        <v>1.3962379825487758</v>
      </c>
      <c r="G100" s="21">
        <f t="shared" si="65"/>
        <v>-1.5192006416205883</v>
      </c>
      <c r="H100" s="21">
        <f t="shared" si="65"/>
        <v>-3.7989220062422224</v>
      </c>
      <c r="I100" s="21">
        <f t="shared" si="65"/>
        <v>3.5132582317067174</v>
      </c>
      <c r="J100" s="21">
        <f t="shared" si="65"/>
        <v>13487.5441851203</v>
      </c>
      <c r="K100" s="21">
        <f t="shared" si="65"/>
        <v>-52.52602797170065</v>
      </c>
      <c r="L100" s="21">
        <f t="shared" si="65"/>
        <v>13.425664419990891</v>
      </c>
      <c r="M100" s="21">
        <f t="shared" si="65"/>
        <v>-55.702194664959912</v>
      </c>
      <c r="N100" s="21">
        <f t="shared" si="65"/>
        <v>-84.454570560554416</v>
      </c>
      <c r="O100" s="21">
        <f t="shared" si="65"/>
        <v>113.5364918111049</v>
      </c>
      <c r="P100" s="21">
        <f t="shared" si="65"/>
        <v>-5.5488921298470162</v>
      </c>
      <c r="Q100" s="21">
        <f t="shared" si="65"/>
        <v>-60.142291784188593</v>
      </c>
      <c r="R100" s="21">
        <f t="shared" si="65"/>
        <v>16.614637854663215</v>
      </c>
      <c r="S100" s="21">
        <f t="shared" si="65"/>
        <v>-25.359321180777471</v>
      </c>
      <c r="T100" s="21">
        <f t="shared" si="65"/>
        <v>19.0847047684112</v>
      </c>
      <c r="U100" s="21">
        <f t="shared" si="65"/>
        <v>-6.8451862558422949</v>
      </c>
      <c r="V100" s="21">
        <f t="shared" si="65"/>
        <v>1.6746392222796835</v>
      </c>
      <c r="W100" s="21">
        <f t="shared" ref="W100" si="66">IFERROR((W61/V61-1)*100,"")</f>
        <v>10.144927536231885</v>
      </c>
      <c r="X100" s="21">
        <f t="shared" si="32"/>
        <v>549.35064935064929</v>
      </c>
      <c r="Y100" s="21">
        <f t="shared" si="32"/>
        <v>-3.1354983202687592</v>
      </c>
    </row>
    <row r="101" spans="1:25" s="41" customFormat="1" ht="15" x14ac:dyDescent="0.25">
      <c r="A101" s="37" t="s">
        <v>89</v>
      </c>
      <c r="B101" s="38"/>
      <c r="C101" s="39" t="s">
        <v>217</v>
      </c>
      <c r="D101" s="48" t="str">
        <f t="shared" ref="D101:V101" si="67">IFERROR((D62/C62-1)*100,"")</f>
        <v/>
      </c>
      <c r="E101" s="48" t="str">
        <f t="shared" si="67"/>
        <v/>
      </c>
      <c r="F101" s="48" t="str">
        <f t="shared" si="67"/>
        <v/>
      </c>
      <c r="G101" s="48" t="str">
        <f t="shared" si="67"/>
        <v/>
      </c>
      <c r="H101" s="48" t="str">
        <f t="shared" si="67"/>
        <v/>
      </c>
      <c r="I101" s="48" t="str">
        <f t="shared" si="67"/>
        <v/>
      </c>
      <c r="J101" s="48" t="str">
        <f t="shared" si="67"/>
        <v/>
      </c>
      <c r="K101" s="48" t="str">
        <f t="shared" si="67"/>
        <v/>
      </c>
      <c r="L101" s="48" t="str">
        <f t="shared" si="67"/>
        <v/>
      </c>
      <c r="M101" s="48" t="str">
        <f t="shared" si="67"/>
        <v/>
      </c>
      <c r="N101" s="48" t="str">
        <f t="shared" si="67"/>
        <v/>
      </c>
      <c r="O101" s="48" t="str">
        <f t="shared" si="67"/>
        <v/>
      </c>
      <c r="P101" s="48" t="str">
        <f t="shared" si="67"/>
        <v/>
      </c>
      <c r="Q101" s="48" t="str">
        <f t="shared" si="67"/>
        <v/>
      </c>
      <c r="R101" s="48" t="str">
        <f t="shared" si="67"/>
        <v/>
      </c>
      <c r="S101" s="48" t="str">
        <f t="shared" si="67"/>
        <v/>
      </c>
      <c r="T101" s="48" t="str">
        <f t="shared" si="67"/>
        <v/>
      </c>
      <c r="U101" s="48" t="str">
        <f t="shared" si="67"/>
        <v/>
      </c>
      <c r="V101" s="48" t="str">
        <f t="shared" si="67"/>
        <v/>
      </c>
      <c r="W101" s="48" t="str">
        <f t="shared" ref="W101" si="68">IFERROR((W62/V62-1)*100,"")</f>
        <v/>
      </c>
      <c r="X101" s="48" t="str">
        <f t="shared" si="32"/>
        <v/>
      </c>
      <c r="Y101" s="48" t="str">
        <f t="shared" si="32"/>
        <v/>
      </c>
    </row>
    <row r="102" spans="1:25" s="41" customFormat="1" ht="15" x14ac:dyDescent="0.25">
      <c r="A102" s="37" t="s">
        <v>91</v>
      </c>
      <c r="B102" s="38"/>
      <c r="C102" s="39" t="s">
        <v>218</v>
      </c>
      <c r="D102" s="48" t="str">
        <f t="shared" ref="D102:V102" si="69">IFERROR((D63/C63-1)*100,"")</f>
        <v/>
      </c>
      <c r="E102" s="48" t="str">
        <f t="shared" si="69"/>
        <v/>
      </c>
      <c r="F102" s="48" t="str">
        <f t="shared" si="69"/>
        <v/>
      </c>
      <c r="G102" s="48" t="str">
        <f t="shared" si="69"/>
        <v/>
      </c>
      <c r="H102" s="48" t="str">
        <f t="shared" si="69"/>
        <v/>
      </c>
      <c r="I102" s="48" t="str">
        <f t="shared" si="69"/>
        <v/>
      </c>
      <c r="J102" s="48" t="str">
        <f t="shared" si="69"/>
        <v/>
      </c>
      <c r="K102" s="48" t="str">
        <f t="shared" si="69"/>
        <v/>
      </c>
      <c r="L102" s="48" t="str">
        <f t="shared" si="69"/>
        <v/>
      </c>
      <c r="M102" s="48" t="str">
        <f t="shared" si="69"/>
        <v/>
      </c>
      <c r="N102" s="48" t="str">
        <f t="shared" si="69"/>
        <v/>
      </c>
      <c r="O102" s="48" t="str">
        <f t="shared" si="69"/>
        <v/>
      </c>
      <c r="P102" s="48" t="str">
        <f t="shared" si="69"/>
        <v/>
      </c>
      <c r="Q102" s="48" t="str">
        <f t="shared" si="69"/>
        <v/>
      </c>
      <c r="R102" s="48" t="str">
        <f t="shared" si="69"/>
        <v/>
      </c>
      <c r="S102" s="48" t="str">
        <f t="shared" si="69"/>
        <v/>
      </c>
      <c r="T102" s="48" t="str">
        <f t="shared" si="69"/>
        <v/>
      </c>
      <c r="U102" s="48" t="str">
        <f t="shared" si="69"/>
        <v/>
      </c>
      <c r="V102" s="48" t="str">
        <f t="shared" si="69"/>
        <v/>
      </c>
      <c r="W102" s="48" t="str">
        <f t="shared" ref="W102" si="70">IFERROR((W63/V63-1)*100,"")</f>
        <v/>
      </c>
      <c r="X102" s="48" t="str">
        <f t="shared" si="32"/>
        <v/>
      </c>
      <c r="Y102" s="48" t="str">
        <f t="shared" si="32"/>
        <v/>
      </c>
    </row>
    <row r="103" spans="1:25" s="41" customFormat="1" ht="15" x14ac:dyDescent="0.25">
      <c r="A103" s="37" t="s">
        <v>93</v>
      </c>
      <c r="B103" s="38"/>
      <c r="C103" s="39" t="s">
        <v>219</v>
      </c>
      <c r="D103" s="48" t="str">
        <f t="shared" ref="D103:V103" si="71">IFERROR((D64/C64-1)*100,"")</f>
        <v/>
      </c>
      <c r="E103" s="48" t="str">
        <f t="shared" si="71"/>
        <v/>
      </c>
      <c r="F103" s="48" t="str">
        <f t="shared" si="71"/>
        <v/>
      </c>
      <c r="G103" s="48" t="str">
        <f t="shared" si="71"/>
        <v/>
      </c>
      <c r="H103" s="48" t="str">
        <f t="shared" si="71"/>
        <v/>
      </c>
      <c r="I103" s="48" t="str">
        <f t="shared" si="71"/>
        <v/>
      </c>
      <c r="J103" s="48" t="str">
        <f t="shared" si="71"/>
        <v/>
      </c>
      <c r="K103" s="48" t="str">
        <f t="shared" si="71"/>
        <v/>
      </c>
      <c r="L103" s="48" t="str">
        <f t="shared" si="71"/>
        <v/>
      </c>
      <c r="M103" s="48" t="str">
        <f t="shared" si="71"/>
        <v/>
      </c>
      <c r="N103" s="48" t="str">
        <f t="shared" si="71"/>
        <v/>
      </c>
      <c r="O103" s="48" t="str">
        <f t="shared" si="71"/>
        <v/>
      </c>
      <c r="P103" s="48" t="str">
        <f t="shared" si="71"/>
        <v/>
      </c>
      <c r="Q103" s="48" t="str">
        <f t="shared" si="71"/>
        <v/>
      </c>
      <c r="R103" s="48" t="str">
        <f t="shared" si="71"/>
        <v/>
      </c>
      <c r="S103" s="48" t="str">
        <f t="shared" si="71"/>
        <v/>
      </c>
      <c r="T103" s="48" t="str">
        <f t="shared" si="71"/>
        <v/>
      </c>
      <c r="U103" s="48" t="str">
        <f t="shared" si="71"/>
        <v/>
      </c>
      <c r="V103" s="48" t="str">
        <f t="shared" si="71"/>
        <v/>
      </c>
      <c r="W103" s="48" t="str">
        <f t="shared" ref="W103" si="72">IFERROR((W64/V64-1)*100,"")</f>
        <v/>
      </c>
      <c r="X103" s="48" t="str">
        <f t="shared" si="32"/>
        <v/>
      </c>
      <c r="Y103" s="48" t="str">
        <f t="shared" si="32"/>
        <v/>
      </c>
    </row>
    <row r="104" spans="1:25" s="41" customFormat="1" ht="15" x14ac:dyDescent="0.25">
      <c r="A104" s="37" t="s">
        <v>95</v>
      </c>
      <c r="B104" s="38"/>
      <c r="C104" s="39" t="s">
        <v>220</v>
      </c>
      <c r="D104" s="48" t="str">
        <f t="shared" ref="D104:V104" si="73">IFERROR((D65/C65-1)*100,"")</f>
        <v/>
      </c>
      <c r="E104" s="48" t="str">
        <f t="shared" si="73"/>
        <v/>
      </c>
      <c r="F104" s="48" t="str">
        <f t="shared" si="73"/>
        <v/>
      </c>
      <c r="G104" s="48" t="str">
        <f t="shared" si="73"/>
        <v/>
      </c>
      <c r="H104" s="48" t="str">
        <f t="shared" si="73"/>
        <v/>
      </c>
      <c r="I104" s="48" t="str">
        <f t="shared" si="73"/>
        <v/>
      </c>
      <c r="J104" s="48" t="str">
        <f t="shared" si="73"/>
        <v/>
      </c>
      <c r="K104" s="48" t="str">
        <f t="shared" si="73"/>
        <v/>
      </c>
      <c r="L104" s="48" t="str">
        <f t="shared" si="73"/>
        <v/>
      </c>
      <c r="M104" s="48" t="str">
        <f t="shared" si="73"/>
        <v/>
      </c>
      <c r="N104" s="48" t="str">
        <f t="shared" si="73"/>
        <v/>
      </c>
      <c r="O104" s="48" t="str">
        <f t="shared" si="73"/>
        <v/>
      </c>
      <c r="P104" s="48" t="str">
        <f t="shared" si="73"/>
        <v/>
      </c>
      <c r="Q104" s="48" t="str">
        <f t="shared" si="73"/>
        <v/>
      </c>
      <c r="R104" s="48" t="str">
        <f t="shared" si="73"/>
        <v/>
      </c>
      <c r="S104" s="48" t="str">
        <f t="shared" si="73"/>
        <v/>
      </c>
      <c r="T104" s="48" t="str">
        <f t="shared" si="73"/>
        <v/>
      </c>
      <c r="U104" s="48" t="str">
        <f t="shared" si="73"/>
        <v/>
      </c>
      <c r="V104" s="48" t="str">
        <f t="shared" si="73"/>
        <v/>
      </c>
      <c r="W104" s="48" t="str">
        <f t="shared" ref="W104" si="74">IFERROR((W65/V65-1)*100,"")</f>
        <v/>
      </c>
      <c r="X104" s="48" t="str">
        <f t="shared" si="32"/>
        <v/>
      </c>
      <c r="Y104" s="48" t="str">
        <f t="shared" si="32"/>
        <v/>
      </c>
    </row>
    <row r="105" spans="1:25" s="41" customFormat="1" ht="15" x14ac:dyDescent="0.25">
      <c r="A105" s="37" t="s">
        <v>97</v>
      </c>
      <c r="B105" s="38"/>
      <c r="C105" s="39" t="s">
        <v>160</v>
      </c>
      <c r="D105" s="48" t="str">
        <f t="shared" ref="D105:V105" si="75">IFERROR((D66/C66-1)*100,"")</f>
        <v/>
      </c>
      <c r="E105" s="48" t="str">
        <f t="shared" si="75"/>
        <v/>
      </c>
      <c r="F105" s="48" t="str">
        <f t="shared" si="75"/>
        <v/>
      </c>
      <c r="G105" s="48" t="str">
        <f t="shared" si="75"/>
        <v/>
      </c>
      <c r="H105" s="48" t="str">
        <f t="shared" si="75"/>
        <v/>
      </c>
      <c r="I105" s="48" t="str">
        <f t="shared" si="75"/>
        <v/>
      </c>
      <c r="J105" s="48" t="str">
        <f t="shared" si="75"/>
        <v/>
      </c>
      <c r="K105" s="48" t="str">
        <f t="shared" si="75"/>
        <v/>
      </c>
      <c r="L105" s="48" t="str">
        <f t="shared" si="75"/>
        <v/>
      </c>
      <c r="M105" s="48" t="str">
        <f t="shared" si="75"/>
        <v/>
      </c>
      <c r="N105" s="48" t="str">
        <f t="shared" si="75"/>
        <v/>
      </c>
      <c r="O105" s="48" t="str">
        <f t="shared" si="75"/>
        <v/>
      </c>
      <c r="P105" s="48" t="str">
        <f t="shared" si="75"/>
        <v/>
      </c>
      <c r="Q105" s="48" t="str">
        <f t="shared" si="75"/>
        <v/>
      </c>
      <c r="R105" s="48" t="str">
        <f t="shared" si="75"/>
        <v/>
      </c>
      <c r="S105" s="48" t="str">
        <f t="shared" si="75"/>
        <v/>
      </c>
      <c r="T105" s="48" t="str">
        <f t="shared" si="75"/>
        <v/>
      </c>
      <c r="U105" s="48" t="str">
        <f t="shared" si="75"/>
        <v/>
      </c>
      <c r="V105" s="48" t="str">
        <f t="shared" si="75"/>
        <v/>
      </c>
      <c r="W105" s="48" t="str">
        <f t="shared" ref="W105" si="76">IFERROR((W66/V66-1)*100,"")</f>
        <v/>
      </c>
      <c r="X105" s="48" t="str">
        <f t="shared" si="32"/>
        <v/>
      </c>
      <c r="Y105" s="48" t="str">
        <f t="shared" si="32"/>
        <v/>
      </c>
    </row>
    <row r="106" spans="1:25" s="36" customFormat="1" ht="12" x14ac:dyDescent="0.2">
      <c r="A106" s="33" t="s">
        <v>238</v>
      </c>
      <c r="B106" s="34"/>
      <c r="C106" s="35" t="s">
        <v>221</v>
      </c>
      <c r="D106" s="21" t="str">
        <f t="shared" ref="D106:V106" si="77">IFERROR((D67/C67-1)*100,"")</f>
        <v/>
      </c>
      <c r="E106" s="21" t="str">
        <f t="shared" si="77"/>
        <v/>
      </c>
      <c r="F106" s="21" t="str">
        <f t="shared" si="77"/>
        <v/>
      </c>
      <c r="G106" s="21" t="str">
        <f t="shared" si="77"/>
        <v/>
      </c>
      <c r="H106" s="21" t="str">
        <f t="shared" si="77"/>
        <v/>
      </c>
      <c r="I106" s="21" t="str">
        <f t="shared" si="77"/>
        <v/>
      </c>
      <c r="J106" s="21" t="str">
        <f t="shared" si="77"/>
        <v/>
      </c>
      <c r="K106" s="21" t="str">
        <f t="shared" si="77"/>
        <v/>
      </c>
      <c r="L106" s="21" t="str">
        <f t="shared" si="77"/>
        <v/>
      </c>
      <c r="M106" s="21" t="str">
        <f t="shared" si="77"/>
        <v/>
      </c>
      <c r="N106" s="21" t="str">
        <f t="shared" si="77"/>
        <v/>
      </c>
      <c r="O106" s="21" t="str">
        <f t="shared" si="77"/>
        <v/>
      </c>
      <c r="P106" s="21" t="str">
        <f t="shared" si="77"/>
        <v/>
      </c>
      <c r="Q106" s="21" t="str">
        <f t="shared" si="77"/>
        <v/>
      </c>
      <c r="R106" s="21" t="str">
        <f t="shared" si="77"/>
        <v/>
      </c>
      <c r="S106" s="21" t="str">
        <f t="shared" si="77"/>
        <v/>
      </c>
      <c r="T106" s="21" t="str">
        <f t="shared" si="77"/>
        <v/>
      </c>
      <c r="U106" s="21" t="str">
        <f t="shared" si="77"/>
        <v/>
      </c>
      <c r="V106" s="21" t="str">
        <f t="shared" si="77"/>
        <v/>
      </c>
      <c r="W106" s="21" t="str">
        <f t="shared" ref="W106" si="78">IFERROR((W67/V67-1)*100,"")</f>
        <v/>
      </c>
      <c r="X106" s="21" t="str">
        <f t="shared" si="32"/>
        <v/>
      </c>
      <c r="Y106" s="21" t="str">
        <f t="shared" si="32"/>
        <v/>
      </c>
    </row>
    <row r="107" spans="1:25" s="36" customFormat="1" ht="12" x14ac:dyDescent="0.2">
      <c r="A107" s="33" t="s">
        <v>239</v>
      </c>
      <c r="B107" s="34"/>
      <c r="C107" s="35" t="s">
        <v>222</v>
      </c>
      <c r="D107" s="21" t="str">
        <f t="shared" ref="D107:V107" si="79">IFERROR((D68/C68-1)*100,"")</f>
        <v/>
      </c>
      <c r="E107" s="21" t="str">
        <f t="shared" si="79"/>
        <v/>
      </c>
      <c r="F107" s="21" t="str">
        <f t="shared" si="79"/>
        <v/>
      </c>
      <c r="G107" s="21" t="str">
        <f t="shared" si="79"/>
        <v/>
      </c>
      <c r="H107" s="21" t="str">
        <f t="shared" si="79"/>
        <v/>
      </c>
      <c r="I107" s="21" t="str">
        <f t="shared" si="79"/>
        <v/>
      </c>
      <c r="J107" s="21" t="str">
        <f t="shared" si="79"/>
        <v/>
      </c>
      <c r="K107" s="21" t="str">
        <f t="shared" si="79"/>
        <v/>
      </c>
      <c r="L107" s="21" t="str">
        <f t="shared" si="79"/>
        <v/>
      </c>
      <c r="M107" s="21" t="str">
        <f t="shared" si="79"/>
        <v/>
      </c>
      <c r="N107" s="21" t="str">
        <f t="shared" si="79"/>
        <v/>
      </c>
      <c r="O107" s="21" t="str">
        <f t="shared" si="79"/>
        <v/>
      </c>
      <c r="P107" s="21" t="str">
        <f t="shared" si="79"/>
        <v/>
      </c>
      <c r="Q107" s="21" t="str">
        <f t="shared" si="79"/>
        <v/>
      </c>
      <c r="R107" s="21" t="str">
        <f t="shared" si="79"/>
        <v/>
      </c>
      <c r="S107" s="21" t="str">
        <f t="shared" si="79"/>
        <v/>
      </c>
      <c r="T107" s="21" t="str">
        <f t="shared" si="79"/>
        <v/>
      </c>
      <c r="U107" s="21" t="str">
        <f t="shared" si="79"/>
        <v/>
      </c>
      <c r="V107" s="21" t="str">
        <f t="shared" si="79"/>
        <v/>
      </c>
      <c r="W107" s="21" t="str">
        <f t="shared" ref="W107" si="80">IFERROR((W68/V68-1)*100,"")</f>
        <v/>
      </c>
      <c r="X107" s="21" t="str">
        <f t="shared" si="32"/>
        <v/>
      </c>
      <c r="Y107" s="21" t="str">
        <f t="shared" si="32"/>
        <v/>
      </c>
    </row>
    <row r="108" spans="1:25" s="36" customFormat="1" ht="12" x14ac:dyDescent="0.2">
      <c r="A108" s="33" t="s">
        <v>240</v>
      </c>
      <c r="B108" s="34"/>
      <c r="C108" s="35" t="s">
        <v>163</v>
      </c>
      <c r="D108" s="21" t="str">
        <f t="shared" ref="D108:V108" si="81">IFERROR((D69/C69-1)*100,"")</f>
        <v/>
      </c>
      <c r="E108" s="21" t="str">
        <f t="shared" si="81"/>
        <v/>
      </c>
      <c r="F108" s="21" t="str">
        <f t="shared" si="81"/>
        <v/>
      </c>
      <c r="G108" s="21" t="str">
        <f t="shared" si="81"/>
        <v/>
      </c>
      <c r="H108" s="21" t="str">
        <f t="shared" si="81"/>
        <v/>
      </c>
      <c r="I108" s="21" t="str">
        <f t="shared" si="81"/>
        <v/>
      </c>
      <c r="J108" s="21" t="str">
        <f t="shared" si="81"/>
        <v/>
      </c>
      <c r="K108" s="21" t="str">
        <f t="shared" si="81"/>
        <v/>
      </c>
      <c r="L108" s="21" t="str">
        <f t="shared" si="81"/>
        <v/>
      </c>
      <c r="M108" s="21" t="str">
        <f t="shared" si="81"/>
        <v/>
      </c>
      <c r="N108" s="21" t="str">
        <f t="shared" si="81"/>
        <v/>
      </c>
      <c r="O108" s="21" t="str">
        <f t="shared" si="81"/>
        <v/>
      </c>
      <c r="P108" s="21" t="str">
        <f t="shared" si="81"/>
        <v/>
      </c>
      <c r="Q108" s="21" t="str">
        <f t="shared" si="81"/>
        <v/>
      </c>
      <c r="R108" s="21" t="str">
        <f t="shared" si="81"/>
        <v/>
      </c>
      <c r="S108" s="21" t="str">
        <f t="shared" si="81"/>
        <v/>
      </c>
      <c r="T108" s="21" t="str">
        <f t="shared" si="81"/>
        <v/>
      </c>
      <c r="U108" s="21" t="str">
        <f t="shared" si="81"/>
        <v/>
      </c>
      <c r="V108" s="21" t="str">
        <f t="shared" si="81"/>
        <v/>
      </c>
      <c r="W108" s="21" t="str">
        <f t="shared" ref="W108" si="82">IFERROR((W69/V69-1)*100,"")</f>
        <v/>
      </c>
      <c r="X108" s="21" t="str">
        <f t="shared" si="32"/>
        <v/>
      </c>
      <c r="Y108" s="21" t="str">
        <f t="shared" si="32"/>
        <v/>
      </c>
    </row>
    <row r="109" spans="1:25" s="41" customFormat="1" ht="15" x14ac:dyDescent="0.25">
      <c r="A109" s="37" t="s">
        <v>99</v>
      </c>
      <c r="B109" s="38"/>
      <c r="C109" s="39" t="s">
        <v>223</v>
      </c>
      <c r="D109" s="48" t="str">
        <f t="shared" ref="D109:V109" si="83">IFERROR((D70/C70-1)*100,"")</f>
        <v/>
      </c>
      <c r="E109" s="48">
        <f t="shared" si="83"/>
        <v>-49.802570241437316</v>
      </c>
      <c r="F109" s="48">
        <f t="shared" si="83"/>
        <v>90.414557593808183</v>
      </c>
      <c r="G109" s="48">
        <f t="shared" si="83"/>
        <v>35.779667460592734</v>
      </c>
      <c r="H109" s="48">
        <f t="shared" si="83"/>
        <v>118.07675560079672</v>
      </c>
      <c r="I109" s="48">
        <f t="shared" si="83"/>
        <v>-0.32170900846180128</v>
      </c>
      <c r="J109" s="48">
        <f t="shared" si="83"/>
        <v>-94.901975131691245</v>
      </c>
      <c r="K109" s="48">
        <f t="shared" si="83"/>
        <v>21.771507537594601</v>
      </c>
      <c r="L109" s="48">
        <f t="shared" si="83"/>
        <v>12.505181075364336</v>
      </c>
      <c r="M109" s="48">
        <f t="shared" si="83"/>
        <v>-5.5401479649552776E-2</v>
      </c>
      <c r="N109" s="48">
        <f t="shared" si="83"/>
        <v>95.851997867315106</v>
      </c>
      <c r="O109" s="48">
        <f t="shared" si="83"/>
        <v>245.176905811936</v>
      </c>
      <c r="P109" s="48">
        <f t="shared" si="83"/>
        <v>-63.519448452802393</v>
      </c>
      <c r="Q109" s="48">
        <f t="shared" si="83"/>
        <v>176.09900056735032</v>
      </c>
      <c r="R109" s="48">
        <f t="shared" si="83"/>
        <v>45.910580105137576</v>
      </c>
      <c r="S109" s="48">
        <f t="shared" si="83"/>
        <v>46.719026981725897</v>
      </c>
      <c r="T109" s="48">
        <f t="shared" si="83"/>
        <v>-22.868687172167878</v>
      </c>
      <c r="U109" s="48">
        <f t="shared" si="83"/>
        <v>5.1096253472069142</v>
      </c>
      <c r="V109" s="48">
        <f t="shared" si="83"/>
        <v>-0.17307246813250687</v>
      </c>
      <c r="W109" s="48">
        <f t="shared" ref="W109" si="84">IFERROR((W70/V70-1)*100,"")</f>
        <v>2.3934617629889132</v>
      </c>
      <c r="X109" s="48">
        <f t="shared" si="32"/>
        <v>-26.722689075630257</v>
      </c>
      <c r="Y109" s="48">
        <f t="shared" si="32"/>
        <v>3138.3012820512818</v>
      </c>
    </row>
    <row r="110" spans="1:25" s="46" customFormat="1" ht="15.75" x14ac:dyDescent="0.25">
      <c r="A110" s="42" t="s">
        <v>113</v>
      </c>
      <c r="B110" s="43"/>
      <c r="C110" s="44" t="s">
        <v>224</v>
      </c>
      <c r="D110" s="47" t="str">
        <f t="shared" ref="D110:V110" si="85">IFERROR((D71/C71-1)*100,"")</f>
        <v/>
      </c>
      <c r="E110" s="47">
        <f t="shared" si="85"/>
        <v>-22.018148274942828</v>
      </c>
      <c r="F110" s="47">
        <f t="shared" si="85"/>
        <v>42.645442720124116</v>
      </c>
      <c r="G110" s="47">
        <f t="shared" si="85"/>
        <v>24.576474965249616</v>
      </c>
      <c r="H110" s="47">
        <f t="shared" si="85"/>
        <v>6.9329620301345152</v>
      </c>
      <c r="I110" s="47">
        <f t="shared" si="85"/>
        <v>-14.64181734822848</v>
      </c>
      <c r="J110" s="47">
        <f t="shared" si="85"/>
        <v>31.829806315050991</v>
      </c>
      <c r="K110" s="47">
        <f t="shared" si="85"/>
        <v>34.362128134359061</v>
      </c>
      <c r="L110" s="47">
        <f t="shared" si="85"/>
        <v>-18.461287126129665</v>
      </c>
      <c r="M110" s="47">
        <f t="shared" si="85"/>
        <v>-1.8383694047589771</v>
      </c>
      <c r="N110" s="47">
        <f t="shared" si="85"/>
        <v>62.80834445756085</v>
      </c>
      <c r="O110" s="47">
        <f t="shared" si="85"/>
        <v>6.2957176252229408</v>
      </c>
      <c r="P110" s="47">
        <f t="shared" si="85"/>
        <v>14.370889497168072</v>
      </c>
      <c r="Q110" s="47">
        <f t="shared" si="85"/>
        <v>11.373284428013108</v>
      </c>
      <c r="R110" s="47">
        <f t="shared" si="85"/>
        <v>18.289052809610773</v>
      </c>
      <c r="S110" s="47">
        <f t="shared" si="85"/>
        <v>-20.166904972218003</v>
      </c>
      <c r="T110" s="47">
        <f t="shared" si="85"/>
        <v>12.061045297474982</v>
      </c>
      <c r="U110" s="47">
        <f t="shared" si="85"/>
        <v>16.91921443720501</v>
      </c>
      <c r="V110" s="47">
        <f t="shared" si="85"/>
        <v>0.72635113293024745</v>
      </c>
      <c r="W110" s="47">
        <f t="shared" ref="W110" si="86">IFERROR((W71/V71-1)*100,"")</f>
        <v>23.212347194034066</v>
      </c>
      <c r="X110" s="47">
        <f t="shared" si="32"/>
        <v>-2.2545814006539433</v>
      </c>
      <c r="Y110" s="47">
        <f t="shared" si="32"/>
        <v>5.5716971457870468</v>
      </c>
    </row>
    <row r="111" spans="1:25" s="41" customFormat="1" ht="15" x14ac:dyDescent="0.25">
      <c r="A111" s="37" t="s">
        <v>241</v>
      </c>
      <c r="B111" s="38"/>
      <c r="C111" s="39" t="s">
        <v>225</v>
      </c>
      <c r="D111" s="48" t="str">
        <f t="shared" ref="D111:V111" si="87">IFERROR((D72/C72-1)*100,"")</f>
        <v/>
      </c>
      <c r="E111" s="48">
        <f t="shared" si="87"/>
        <v>15.114981774199832</v>
      </c>
      <c r="F111" s="48">
        <f t="shared" si="87"/>
        <v>-20.037980749661788</v>
      </c>
      <c r="G111" s="48">
        <f t="shared" si="87"/>
        <v>2.8430819376626726</v>
      </c>
      <c r="H111" s="48">
        <f t="shared" si="87"/>
        <v>-8.0781511784251521</v>
      </c>
      <c r="I111" s="48">
        <f t="shared" si="87"/>
        <v>-11.895848864631265</v>
      </c>
      <c r="J111" s="48">
        <f t="shared" si="87"/>
        <v>236.68780205060136</v>
      </c>
      <c r="K111" s="48">
        <f t="shared" si="87"/>
        <v>53.48819954951054</v>
      </c>
      <c r="L111" s="48">
        <f t="shared" si="87"/>
        <v>-51.06693095492767</v>
      </c>
      <c r="M111" s="48">
        <f t="shared" si="87"/>
        <v>18.425584263330919</v>
      </c>
      <c r="N111" s="48">
        <f t="shared" si="87"/>
        <v>59.82975892882618</v>
      </c>
      <c r="O111" s="48">
        <f t="shared" si="87"/>
        <v>11.229300738266822</v>
      </c>
      <c r="P111" s="48">
        <f t="shared" si="87"/>
        <v>17.296998815462715</v>
      </c>
      <c r="Q111" s="48">
        <f t="shared" si="87"/>
        <v>28.040729121531683</v>
      </c>
      <c r="R111" s="48">
        <f t="shared" si="87"/>
        <v>20.101430739333281</v>
      </c>
      <c r="S111" s="48">
        <f t="shared" si="87"/>
        <v>-10.342437489317602</v>
      </c>
      <c r="T111" s="48">
        <f t="shared" si="87"/>
        <v>7.968484637558948</v>
      </c>
      <c r="U111" s="48">
        <f t="shared" si="87"/>
        <v>20.588623350631764</v>
      </c>
      <c r="V111" s="48">
        <f t="shared" si="87"/>
        <v>-2.0727067606509997</v>
      </c>
      <c r="W111" s="48">
        <f t="shared" ref="W111" si="88">IFERROR((W72/V72-1)*100,"")</f>
        <v>-6.4481513998634332</v>
      </c>
      <c r="X111" s="48">
        <f t="shared" si="32"/>
        <v>1.0599636583888516</v>
      </c>
      <c r="Y111" s="48">
        <f t="shared" si="32"/>
        <v>-4.9433445399078462</v>
      </c>
    </row>
    <row r="112" spans="1:25" s="41" customFormat="1" ht="15" x14ac:dyDescent="0.25">
      <c r="A112" s="37" t="s">
        <v>242</v>
      </c>
      <c r="B112" s="38"/>
      <c r="C112" s="39" t="s">
        <v>94</v>
      </c>
      <c r="D112" s="48" t="str">
        <f t="shared" ref="D112:V112" si="89">IFERROR((D73/C73-1)*100,"")</f>
        <v/>
      </c>
      <c r="E112" s="48">
        <f t="shared" si="89"/>
        <v>-42.860398908223587</v>
      </c>
      <c r="F112" s="48">
        <f t="shared" si="89"/>
        <v>93.894960337531003</v>
      </c>
      <c r="G112" s="48">
        <f t="shared" si="89"/>
        <v>39.440815258753979</v>
      </c>
      <c r="H112" s="48">
        <f t="shared" si="89"/>
        <v>8.9770844998614976</v>
      </c>
      <c r="I112" s="48">
        <f t="shared" si="89"/>
        <v>-15.249705550122904</v>
      </c>
      <c r="J112" s="48">
        <f t="shared" si="89"/>
        <v>-9.7012821702041059</v>
      </c>
      <c r="K112" s="48">
        <f t="shared" si="89"/>
        <v>18.58509689734198</v>
      </c>
      <c r="L112" s="48">
        <f t="shared" si="89"/>
        <v>13.938246299264634</v>
      </c>
      <c r="M112" s="48">
        <f t="shared" si="89"/>
        <v>-11.049135133209697</v>
      </c>
      <c r="N112" s="48">
        <f t="shared" si="89"/>
        <v>68.327963357221066</v>
      </c>
      <c r="O112" s="48">
        <f t="shared" si="89"/>
        <v>3.3682389276673996</v>
      </c>
      <c r="P112" s="48">
        <f t="shared" si="89"/>
        <v>10.994861603848127</v>
      </c>
      <c r="Q112" s="48">
        <f t="shared" si="89"/>
        <v>2.0465588254988898</v>
      </c>
      <c r="R112" s="48">
        <f t="shared" si="89"/>
        <v>14.596596329627708</v>
      </c>
      <c r="S112" s="48">
        <f t="shared" si="89"/>
        <v>-29.653495554866684</v>
      </c>
      <c r="T112" s="48">
        <f t="shared" si="89"/>
        <v>17.659828877471774</v>
      </c>
      <c r="U112" s="48">
        <f t="shared" si="89"/>
        <v>12.569824543586439</v>
      </c>
      <c r="V112" s="48">
        <f t="shared" si="89"/>
        <v>7.39645861177749</v>
      </c>
      <c r="W112" s="48">
        <f t="shared" ref="W112" si="90">IFERROR((W73/V73-1)*100,"")</f>
        <v>78.478137421919357</v>
      </c>
      <c r="X112" s="48">
        <f t="shared" si="32"/>
        <v>-33.496173261683779</v>
      </c>
      <c r="Y112" s="48">
        <f t="shared" si="32"/>
        <v>23.543826578699335</v>
      </c>
    </row>
    <row r="113" spans="1:25" s="41" customFormat="1" ht="15" x14ac:dyDescent="0.25">
      <c r="A113" s="37" t="s">
        <v>243</v>
      </c>
      <c r="B113" s="38"/>
      <c r="C113" s="39" t="s">
        <v>226</v>
      </c>
      <c r="D113" s="48" t="str">
        <f t="shared" ref="D113:V113" si="91">IFERROR((D74/C74-1)*100,"")</f>
        <v/>
      </c>
      <c r="E113" s="48">
        <f t="shared" si="91"/>
        <v>-39.896860408180792</v>
      </c>
      <c r="F113" s="48">
        <f t="shared" si="91"/>
        <v>76.967071885049393</v>
      </c>
      <c r="G113" s="48">
        <f t="shared" si="91"/>
        <v>31.444524591698464</v>
      </c>
      <c r="H113" s="48">
        <f t="shared" si="91"/>
        <v>10.74947670215105</v>
      </c>
      <c r="I113" s="48">
        <f t="shared" si="91"/>
        <v>-11.362283396595451</v>
      </c>
      <c r="J113" s="48">
        <f t="shared" si="91"/>
        <v>-7.8224265822650185</v>
      </c>
      <c r="K113" s="48">
        <f t="shared" si="91"/>
        <v>7.0537145385110245</v>
      </c>
      <c r="L113" s="48">
        <f t="shared" si="91"/>
        <v>16.773333001233716</v>
      </c>
      <c r="M113" s="48">
        <f t="shared" si="91"/>
        <v>-6.8115769685036742</v>
      </c>
      <c r="N113" s="48">
        <f t="shared" si="91"/>
        <v>70.960863455313913</v>
      </c>
      <c r="O113" s="48">
        <f t="shared" si="91"/>
        <v>-1.3301137356642512</v>
      </c>
      <c r="P113" s="48">
        <f t="shared" si="91"/>
        <v>17.301860419118054</v>
      </c>
      <c r="Q113" s="48">
        <f t="shared" si="91"/>
        <v>5.6866648072362302E-2</v>
      </c>
      <c r="R113" s="48">
        <f t="shared" si="91"/>
        <v>21.891151115064766</v>
      </c>
      <c r="S113" s="48">
        <f t="shared" si="91"/>
        <v>-21.207480231010102</v>
      </c>
      <c r="T113" s="48">
        <f t="shared" si="91"/>
        <v>9.6756275262364966</v>
      </c>
      <c r="U113" s="48">
        <f t="shared" si="91"/>
        <v>12.211185384089074</v>
      </c>
      <c r="V113" s="48">
        <f t="shared" si="91"/>
        <v>-6.9178683080646008</v>
      </c>
      <c r="W113" s="48">
        <f t="shared" ref="W113" si="92">IFERROR((W74/V74-1)*100,"")</f>
        <v>4.832268370607018</v>
      </c>
      <c r="X113" s="48">
        <f t="shared" si="32"/>
        <v>-19.60335621662853</v>
      </c>
      <c r="Y113" s="48">
        <f t="shared" si="32"/>
        <v>-11.972477064220188</v>
      </c>
    </row>
    <row r="114" spans="1:25" s="41" customFormat="1" ht="15" x14ac:dyDescent="0.25">
      <c r="A114" s="37" t="s">
        <v>244</v>
      </c>
      <c r="B114" s="38"/>
      <c r="C114" s="39" t="s">
        <v>227</v>
      </c>
      <c r="D114" s="48" t="str">
        <f t="shared" ref="D114:V114" si="93">IFERROR((D75/C75-1)*100,"")</f>
        <v/>
      </c>
      <c r="E114" s="48">
        <f t="shared" si="93"/>
        <v>-29.970210107918625</v>
      </c>
      <c r="F114" s="48">
        <f t="shared" si="93"/>
        <v>89.278569231671284</v>
      </c>
      <c r="G114" s="48">
        <f t="shared" si="93"/>
        <v>25.795513777163936</v>
      </c>
      <c r="H114" s="48">
        <f t="shared" si="93"/>
        <v>11.545346277967905</v>
      </c>
      <c r="I114" s="48">
        <f t="shared" si="93"/>
        <v>-17.064902108230008</v>
      </c>
      <c r="J114" s="48">
        <f t="shared" si="93"/>
        <v>-12.791297364194277</v>
      </c>
      <c r="K114" s="48">
        <f t="shared" si="93"/>
        <v>27.06246408954831</v>
      </c>
      <c r="L114" s="48">
        <f t="shared" si="93"/>
        <v>13.272532132231895</v>
      </c>
      <c r="M114" s="48">
        <f t="shared" si="93"/>
        <v>-12.031171658095264</v>
      </c>
      <c r="N114" s="48">
        <f t="shared" si="93"/>
        <v>58.439606867482311</v>
      </c>
      <c r="O114" s="48">
        <f t="shared" si="93"/>
        <v>6.4716793469065781</v>
      </c>
      <c r="P114" s="48">
        <f t="shared" si="93"/>
        <v>11.396614892290469</v>
      </c>
      <c r="Q114" s="48">
        <f t="shared" si="93"/>
        <v>0.91563724092944554</v>
      </c>
      <c r="R114" s="48">
        <f t="shared" si="93"/>
        <v>15.807302330362937</v>
      </c>
      <c r="S114" s="48">
        <f t="shared" si="93"/>
        <v>-30.856394864201619</v>
      </c>
      <c r="T114" s="48">
        <f t="shared" si="93"/>
        <v>19.296934027908176</v>
      </c>
      <c r="U114" s="48">
        <f t="shared" si="93"/>
        <v>14.944877799077428</v>
      </c>
      <c r="V114" s="48">
        <f t="shared" si="93"/>
        <v>6.8154744059339523</v>
      </c>
      <c r="W114" s="48">
        <f t="shared" ref="W114" si="94">IFERROR((W75/V75-1)*100,"")</f>
        <v>54.867617107942969</v>
      </c>
      <c r="X114" s="48">
        <f t="shared" si="32"/>
        <v>24.538189440586923</v>
      </c>
      <c r="Y114" s="48">
        <f t="shared" si="32"/>
        <v>6.9678407350689087</v>
      </c>
    </row>
    <row r="115" spans="1:25" x14ac:dyDescent="0.2">
      <c r="A115" s="10"/>
      <c r="B115" s="11"/>
      <c r="C115" s="14"/>
      <c r="D115" s="17" t="str">
        <f t="shared" ref="D115:V115" si="95">IFERROR((D76/C76-1)*100,"")</f>
        <v/>
      </c>
      <c r="E115" s="17" t="str">
        <f t="shared" si="95"/>
        <v/>
      </c>
      <c r="F115" s="17" t="str">
        <f t="shared" si="95"/>
        <v/>
      </c>
      <c r="G115" s="17" t="str">
        <f t="shared" si="95"/>
        <v/>
      </c>
      <c r="H115" s="17" t="str">
        <f t="shared" si="95"/>
        <v/>
      </c>
      <c r="I115" s="17" t="str">
        <f t="shared" si="95"/>
        <v/>
      </c>
      <c r="J115" s="17" t="str">
        <f t="shared" si="95"/>
        <v/>
      </c>
      <c r="K115" s="17" t="str">
        <f t="shared" si="95"/>
        <v/>
      </c>
      <c r="L115" s="17" t="str">
        <f t="shared" si="95"/>
        <v/>
      </c>
      <c r="M115" s="17" t="str">
        <f t="shared" si="95"/>
        <v/>
      </c>
      <c r="N115" s="17" t="str">
        <f t="shared" si="95"/>
        <v/>
      </c>
      <c r="O115" s="17" t="str">
        <f t="shared" si="95"/>
        <v/>
      </c>
      <c r="P115" s="17" t="str">
        <f t="shared" si="95"/>
        <v/>
      </c>
      <c r="Q115" s="17" t="str">
        <f t="shared" si="95"/>
        <v/>
      </c>
      <c r="R115" s="17" t="str">
        <f t="shared" si="95"/>
        <v/>
      </c>
      <c r="S115" s="17" t="str">
        <f t="shared" si="95"/>
        <v/>
      </c>
      <c r="T115" s="17" t="str">
        <f t="shared" si="95"/>
        <v/>
      </c>
      <c r="U115" s="17" t="str">
        <f t="shared" si="95"/>
        <v/>
      </c>
      <c r="V115" s="17" t="str">
        <f t="shared" si="95"/>
        <v/>
      </c>
      <c r="W115" s="17" t="str">
        <f t="shared" ref="W115" si="96">IFERROR((W76/V76-1)*100,"")</f>
        <v/>
      </c>
      <c r="X115" s="17" t="str">
        <f t="shared" si="32"/>
        <v/>
      </c>
      <c r="Y115" s="17" t="str">
        <f t="shared" si="32"/>
        <v/>
      </c>
    </row>
    <row r="116" spans="1:25" x14ac:dyDescent="0.2">
      <c r="A116" s="12" t="s">
        <v>150</v>
      </c>
      <c r="B116" s="12"/>
      <c r="C116" s="9" t="s">
        <v>112</v>
      </c>
      <c r="D116" s="19" t="str">
        <f t="shared" ref="D116:V116" si="97">IFERROR((D77/C77-1)*100,"")</f>
        <v/>
      </c>
      <c r="E116" s="19">
        <f t="shared" si="97"/>
        <v>-19.790051028747836</v>
      </c>
      <c r="F116" s="19">
        <f t="shared" si="97"/>
        <v>63.178111326401762</v>
      </c>
      <c r="G116" s="19">
        <f t="shared" si="97"/>
        <v>21.654561878306854</v>
      </c>
      <c r="H116" s="19">
        <f t="shared" si="97"/>
        <v>10.314612384185008</v>
      </c>
      <c r="I116" s="19">
        <f t="shared" si="97"/>
        <v>-11.708873598402059</v>
      </c>
      <c r="J116" s="19">
        <f t="shared" si="97"/>
        <v>-2.1906734035006536</v>
      </c>
      <c r="K116" s="19">
        <f t="shared" si="97"/>
        <v>11.110251870015153</v>
      </c>
      <c r="L116" s="19">
        <f t="shared" si="97"/>
        <v>14.451378968460471</v>
      </c>
      <c r="M116" s="19">
        <f t="shared" si="97"/>
        <v>-12.393537168246349</v>
      </c>
      <c r="N116" s="19">
        <f t="shared" si="97"/>
        <v>17.776309188935137</v>
      </c>
      <c r="O116" s="19">
        <f t="shared" si="97"/>
        <v>0.98080322739486636</v>
      </c>
      <c r="P116" s="19">
        <f t="shared" si="97"/>
        <v>19.391832893411976</v>
      </c>
      <c r="Q116" s="19">
        <f t="shared" si="97"/>
        <v>-7.4506971041708558</v>
      </c>
      <c r="R116" s="19">
        <f t="shared" si="97"/>
        <v>40.970669903277134</v>
      </c>
      <c r="S116" s="19">
        <f t="shared" si="97"/>
        <v>-13.336107060282565</v>
      </c>
      <c r="T116" s="19">
        <f t="shared" si="97"/>
        <v>5.1431423789365827</v>
      </c>
      <c r="U116" s="19">
        <f t="shared" si="97"/>
        <v>8.0270017117593628</v>
      </c>
      <c r="V116" s="19">
        <f t="shared" si="97"/>
        <v>6.698943372938726</v>
      </c>
      <c r="W116" s="19">
        <f t="shared" ref="W116" si="98">IFERROR((W77/V77-1)*100,"")</f>
        <v>0.80577107897141786</v>
      </c>
      <c r="X116" s="19">
        <f t="shared" si="32"/>
        <v>4.3296336200753682</v>
      </c>
      <c r="Y116" s="19">
        <f t="shared" si="32"/>
        <v>9.5140958562377254</v>
      </c>
    </row>
    <row r="119" spans="1:25" ht="26.25" customHeight="1" x14ac:dyDescent="0.2">
      <c r="A119" s="132" t="s">
        <v>197</v>
      </c>
      <c r="B119" s="132"/>
      <c r="C119" s="132"/>
    </row>
    <row r="121" spans="1:25" x14ac:dyDescent="0.2">
      <c r="A121" s="5" t="s">
        <v>0</v>
      </c>
      <c r="B121" s="6" t="s">
        <v>1</v>
      </c>
      <c r="C121" s="13" t="s">
        <v>2</v>
      </c>
      <c r="D121" s="1">
        <v>1997</v>
      </c>
      <c r="E121" s="1">
        <f>+D121+1</f>
        <v>1998</v>
      </c>
      <c r="F121" s="1">
        <f>+E121+1</f>
        <v>1999</v>
      </c>
      <c r="G121" s="1">
        <f t="shared" ref="G121:Y121" si="99">+F121+1</f>
        <v>2000</v>
      </c>
      <c r="H121" s="1">
        <f t="shared" si="99"/>
        <v>2001</v>
      </c>
      <c r="I121" s="1">
        <f t="shared" si="99"/>
        <v>2002</v>
      </c>
      <c r="J121" s="1">
        <f t="shared" si="99"/>
        <v>2003</v>
      </c>
      <c r="K121" s="1">
        <f t="shared" si="99"/>
        <v>2004</v>
      </c>
      <c r="L121" s="1">
        <f t="shared" si="99"/>
        <v>2005</v>
      </c>
      <c r="M121" s="1">
        <f t="shared" si="99"/>
        <v>2006</v>
      </c>
      <c r="N121" s="1">
        <f t="shared" si="99"/>
        <v>2007</v>
      </c>
      <c r="O121" s="1">
        <f t="shared" si="99"/>
        <v>2008</v>
      </c>
      <c r="P121" s="1">
        <f t="shared" si="99"/>
        <v>2009</v>
      </c>
      <c r="Q121" s="1">
        <f t="shared" si="99"/>
        <v>2010</v>
      </c>
      <c r="R121" s="1">
        <f t="shared" si="99"/>
        <v>2011</v>
      </c>
      <c r="S121" s="1">
        <f t="shared" si="99"/>
        <v>2012</v>
      </c>
      <c r="T121" s="1">
        <f t="shared" si="99"/>
        <v>2013</v>
      </c>
      <c r="U121" s="1">
        <f t="shared" si="99"/>
        <v>2014</v>
      </c>
      <c r="V121" s="1">
        <f t="shared" si="99"/>
        <v>2015</v>
      </c>
      <c r="W121" s="1">
        <f t="shared" si="99"/>
        <v>2016</v>
      </c>
      <c r="X121" s="1">
        <f t="shared" si="99"/>
        <v>2017</v>
      </c>
      <c r="Y121" s="1">
        <f t="shared" si="99"/>
        <v>2018</v>
      </c>
    </row>
    <row r="122" spans="1:25" s="46" customFormat="1" ht="15.75" x14ac:dyDescent="0.25">
      <c r="A122" s="42" t="s">
        <v>63</v>
      </c>
      <c r="B122" s="43"/>
      <c r="C122" s="44" t="s">
        <v>200</v>
      </c>
      <c r="D122" s="47">
        <f t="shared" ref="D122:W134" si="100">IFERROR(D5/D44*100,"")</f>
        <v>31.399457654909639</v>
      </c>
      <c r="E122" s="47">
        <f t="shared" si="100"/>
        <v>29.066451915359771</v>
      </c>
      <c r="F122" s="47">
        <f t="shared" si="100"/>
        <v>38.878418963146757</v>
      </c>
      <c r="G122" s="47">
        <f t="shared" si="100"/>
        <v>41.487977858269815</v>
      </c>
      <c r="H122" s="47">
        <f t="shared" si="100"/>
        <v>29.806945692897123</v>
      </c>
      <c r="I122" s="47">
        <f t="shared" si="100"/>
        <v>43.501589076073586</v>
      </c>
      <c r="J122" s="47">
        <f t="shared" si="100"/>
        <v>46.381848042632271</v>
      </c>
      <c r="K122" s="47">
        <f t="shared" si="100"/>
        <v>44.550401761918117</v>
      </c>
      <c r="L122" s="47">
        <f t="shared" si="100"/>
        <v>44.625834682191922</v>
      </c>
      <c r="M122" s="47">
        <f t="shared" si="100"/>
        <v>38.082573304231119</v>
      </c>
      <c r="N122" s="47">
        <f t="shared" si="100"/>
        <v>36.111812440960307</v>
      </c>
      <c r="O122" s="47">
        <f t="shared" si="100"/>
        <v>46.280122082476495</v>
      </c>
      <c r="P122" s="47">
        <f t="shared" si="100"/>
        <v>35.184425262771306</v>
      </c>
      <c r="Q122" s="47">
        <f t="shared" si="100"/>
        <v>48.637763412947301</v>
      </c>
      <c r="R122" s="47">
        <f t="shared" si="100"/>
        <v>64.784376417941445</v>
      </c>
      <c r="S122" s="47">
        <f t="shared" si="100"/>
        <v>52.708714046307982</v>
      </c>
      <c r="T122" s="47">
        <f t="shared" si="100"/>
        <v>46.268268965784358</v>
      </c>
      <c r="U122" s="47">
        <f t="shared" si="100"/>
        <v>56.620483794672161</v>
      </c>
      <c r="V122" s="47">
        <f t="shared" si="100"/>
        <v>100</v>
      </c>
      <c r="W122" s="47">
        <f t="shared" si="100"/>
        <v>102.19994585175878</v>
      </c>
      <c r="X122" s="47">
        <f>IFERROR(X5/X44*100,"")</f>
        <v>123.89734963521344</v>
      </c>
      <c r="Y122" s="47">
        <f>IFERROR(Y5/Y44*100,"")</f>
        <v>100.2731117471225</v>
      </c>
    </row>
    <row r="123" spans="1:25" s="41" customFormat="1" ht="15" x14ac:dyDescent="0.25">
      <c r="A123" s="37" t="s">
        <v>65</v>
      </c>
      <c r="B123" s="38"/>
      <c r="C123" s="39" t="s">
        <v>201</v>
      </c>
      <c r="D123" s="48" t="str">
        <f t="shared" si="100"/>
        <v/>
      </c>
      <c r="E123" s="48" t="str">
        <f t="shared" si="100"/>
        <v/>
      </c>
      <c r="F123" s="48" t="str">
        <f t="shared" si="100"/>
        <v/>
      </c>
      <c r="G123" s="48" t="str">
        <f t="shared" si="100"/>
        <v/>
      </c>
      <c r="H123" s="48" t="str">
        <f t="shared" si="100"/>
        <v/>
      </c>
      <c r="I123" s="48" t="str">
        <f t="shared" si="100"/>
        <v/>
      </c>
      <c r="J123" s="48" t="str">
        <f t="shared" si="100"/>
        <v/>
      </c>
      <c r="K123" s="48" t="str">
        <f t="shared" si="100"/>
        <v/>
      </c>
      <c r="L123" s="48" t="str">
        <f t="shared" si="100"/>
        <v/>
      </c>
      <c r="M123" s="48" t="str">
        <f t="shared" si="100"/>
        <v/>
      </c>
      <c r="N123" s="48" t="str">
        <f t="shared" si="100"/>
        <v/>
      </c>
      <c r="O123" s="48" t="str">
        <f t="shared" si="100"/>
        <v/>
      </c>
      <c r="P123" s="48" t="str">
        <f t="shared" si="100"/>
        <v/>
      </c>
      <c r="Q123" s="48" t="str">
        <f t="shared" si="100"/>
        <v/>
      </c>
      <c r="R123" s="48" t="str">
        <f t="shared" si="100"/>
        <v/>
      </c>
      <c r="S123" s="48" t="str">
        <f t="shared" si="100"/>
        <v/>
      </c>
      <c r="T123" s="48" t="str">
        <f t="shared" si="100"/>
        <v/>
      </c>
      <c r="U123" s="48" t="str">
        <f t="shared" si="100"/>
        <v/>
      </c>
      <c r="V123" s="48" t="str">
        <f t="shared" si="100"/>
        <v/>
      </c>
      <c r="W123" s="48" t="str">
        <f t="shared" si="100"/>
        <v/>
      </c>
      <c r="X123" s="48" t="str">
        <f t="shared" ref="X123:Y155" si="101">IFERROR(X6/X45*100,"")</f>
        <v/>
      </c>
      <c r="Y123" s="48" t="str">
        <f t="shared" si="101"/>
        <v/>
      </c>
    </row>
    <row r="124" spans="1:25" s="41" customFormat="1" ht="15" x14ac:dyDescent="0.25">
      <c r="A124" s="37" t="s">
        <v>67</v>
      </c>
      <c r="B124" s="38"/>
      <c r="C124" s="39" t="s">
        <v>202</v>
      </c>
      <c r="D124" s="48" t="str">
        <f t="shared" si="100"/>
        <v/>
      </c>
      <c r="E124" s="48" t="str">
        <f t="shared" si="100"/>
        <v/>
      </c>
      <c r="F124" s="48" t="str">
        <f t="shared" si="100"/>
        <v/>
      </c>
      <c r="G124" s="48" t="str">
        <f t="shared" si="100"/>
        <v/>
      </c>
      <c r="H124" s="48" t="str">
        <f t="shared" si="100"/>
        <v/>
      </c>
      <c r="I124" s="48" t="str">
        <f t="shared" si="100"/>
        <v/>
      </c>
      <c r="J124" s="48" t="str">
        <f t="shared" si="100"/>
        <v/>
      </c>
      <c r="K124" s="48" t="str">
        <f t="shared" si="100"/>
        <v/>
      </c>
      <c r="L124" s="48" t="str">
        <f t="shared" si="100"/>
        <v/>
      </c>
      <c r="M124" s="48" t="str">
        <f t="shared" si="100"/>
        <v/>
      </c>
      <c r="N124" s="48" t="str">
        <f t="shared" si="100"/>
        <v/>
      </c>
      <c r="O124" s="48" t="str">
        <f t="shared" si="100"/>
        <v/>
      </c>
      <c r="P124" s="48" t="str">
        <f t="shared" si="100"/>
        <v/>
      </c>
      <c r="Q124" s="48" t="str">
        <f t="shared" si="100"/>
        <v/>
      </c>
      <c r="R124" s="48" t="str">
        <f t="shared" si="100"/>
        <v/>
      </c>
      <c r="S124" s="48" t="str">
        <f t="shared" si="100"/>
        <v/>
      </c>
      <c r="T124" s="48" t="str">
        <f t="shared" si="100"/>
        <v/>
      </c>
      <c r="U124" s="48" t="str">
        <f t="shared" si="100"/>
        <v/>
      </c>
      <c r="V124" s="48" t="str">
        <f t="shared" si="100"/>
        <v/>
      </c>
      <c r="W124" s="48" t="str">
        <f t="shared" si="100"/>
        <v/>
      </c>
      <c r="X124" s="48" t="str">
        <f t="shared" si="101"/>
        <v/>
      </c>
      <c r="Y124" s="48" t="str">
        <f t="shared" si="101"/>
        <v/>
      </c>
    </row>
    <row r="125" spans="1:25" s="41" customFormat="1" ht="15" x14ac:dyDescent="0.25">
      <c r="A125" s="37" t="s">
        <v>69</v>
      </c>
      <c r="B125" s="38"/>
      <c r="C125" s="39" t="s">
        <v>203</v>
      </c>
      <c r="D125" s="48">
        <f t="shared" si="100"/>
        <v>31.319737123897223</v>
      </c>
      <c r="E125" s="48">
        <f t="shared" si="100"/>
        <v>28.9322933334761</v>
      </c>
      <c r="F125" s="48">
        <f t="shared" si="100"/>
        <v>38.89734901834246</v>
      </c>
      <c r="G125" s="48">
        <f t="shared" si="100"/>
        <v>41.764619707980948</v>
      </c>
      <c r="H125" s="48">
        <f t="shared" si="100"/>
        <v>30.00157632353238</v>
      </c>
      <c r="I125" s="48">
        <f t="shared" si="100"/>
        <v>44.335811202146843</v>
      </c>
      <c r="J125" s="48">
        <f t="shared" si="100"/>
        <v>47.128016334880598</v>
      </c>
      <c r="K125" s="48">
        <f t="shared" si="100"/>
        <v>44.013508790467505</v>
      </c>
      <c r="L125" s="48">
        <f t="shared" si="100"/>
        <v>43.993721502396752</v>
      </c>
      <c r="M125" s="48">
        <f t="shared" si="100"/>
        <v>37.42452736344368</v>
      </c>
      <c r="N125" s="48">
        <f t="shared" si="100"/>
        <v>35.654582982900102</v>
      </c>
      <c r="O125" s="48">
        <f t="shared" si="100"/>
        <v>45.636795941230559</v>
      </c>
      <c r="P125" s="48">
        <f t="shared" si="100"/>
        <v>34.428096597642536</v>
      </c>
      <c r="Q125" s="48">
        <f t="shared" si="100"/>
        <v>47.530739095443245</v>
      </c>
      <c r="R125" s="48">
        <f t="shared" si="100"/>
        <v>64.529101057943066</v>
      </c>
      <c r="S125" s="48">
        <f t="shared" si="100"/>
        <v>52.523909394345438</v>
      </c>
      <c r="T125" s="48">
        <f t="shared" si="100"/>
        <v>45.469777600432778</v>
      </c>
      <c r="U125" s="48">
        <f t="shared" si="100"/>
        <v>56.395474401460454</v>
      </c>
      <c r="V125" s="48">
        <f t="shared" si="100"/>
        <v>100</v>
      </c>
      <c r="W125" s="48">
        <f t="shared" si="100"/>
        <v>102.20019174389685</v>
      </c>
      <c r="X125" s="48">
        <f t="shared" si="101"/>
        <v>123.86756007269462</v>
      </c>
      <c r="Y125" s="48">
        <f t="shared" si="101"/>
        <v>100.13821591675185</v>
      </c>
    </row>
    <row r="126" spans="1:25" s="36" customFormat="1" ht="12" x14ac:dyDescent="0.2">
      <c r="A126" s="33" t="s">
        <v>228</v>
      </c>
      <c r="B126" s="34"/>
      <c r="C126" s="35" t="s">
        <v>204</v>
      </c>
      <c r="D126" s="21">
        <f t="shared" si="100"/>
        <v>31.319737123897223</v>
      </c>
      <c r="E126" s="21">
        <f t="shared" si="100"/>
        <v>28.9322933334761</v>
      </c>
      <c r="F126" s="21">
        <f t="shared" si="100"/>
        <v>38.89734901834246</v>
      </c>
      <c r="G126" s="21">
        <f t="shared" si="100"/>
        <v>41.764619707980948</v>
      </c>
      <c r="H126" s="21">
        <f t="shared" si="100"/>
        <v>30.00157632353238</v>
      </c>
      <c r="I126" s="21">
        <f t="shared" si="100"/>
        <v>44.335811202146843</v>
      </c>
      <c r="J126" s="21">
        <f t="shared" si="100"/>
        <v>47.128016334880598</v>
      </c>
      <c r="K126" s="21">
        <f t="shared" si="100"/>
        <v>44.013508790467505</v>
      </c>
      <c r="L126" s="21">
        <f t="shared" si="100"/>
        <v>43.993721502396752</v>
      </c>
      <c r="M126" s="21">
        <f t="shared" si="100"/>
        <v>37.42452736344368</v>
      </c>
      <c r="N126" s="21">
        <f t="shared" si="100"/>
        <v>35.654582982900102</v>
      </c>
      <c r="O126" s="21">
        <f t="shared" si="100"/>
        <v>45.636795941230559</v>
      </c>
      <c r="P126" s="21">
        <f t="shared" si="100"/>
        <v>34.428096597642536</v>
      </c>
      <c r="Q126" s="21">
        <f t="shared" si="100"/>
        <v>47.530739095443245</v>
      </c>
      <c r="R126" s="21">
        <f t="shared" si="100"/>
        <v>64.529101057943066</v>
      </c>
      <c r="S126" s="21">
        <f t="shared" si="100"/>
        <v>52.523909394345438</v>
      </c>
      <c r="T126" s="21">
        <f t="shared" si="100"/>
        <v>45.469777600432778</v>
      </c>
      <c r="U126" s="21">
        <f t="shared" si="100"/>
        <v>56.395474401460454</v>
      </c>
      <c r="V126" s="21">
        <f t="shared" si="100"/>
        <v>100</v>
      </c>
      <c r="W126" s="21">
        <f t="shared" si="100"/>
        <v>102.20019174389685</v>
      </c>
      <c r="X126" s="21">
        <f t="shared" si="101"/>
        <v>123.86769975852981</v>
      </c>
      <c r="Y126" s="21">
        <f t="shared" si="101"/>
        <v>100.13839914030281</v>
      </c>
    </row>
    <row r="127" spans="1:25" s="36" customFormat="1" ht="12" x14ac:dyDescent="0.2">
      <c r="A127" s="33" t="s">
        <v>229</v>
      </c>
      <c r="B127" s="34"/>
      <c r="C127" s="35" t="s">
        <v>205</v>
      </c>
      <c r="D127" s="21" t="str">
        <f t="shared" si="100"/>
        <v/>
      </c>
      <c r="E127" s="21" t="str">
        <f t="shared" si="100"/>
        <v/>
      </c>
      <c r="F127" s="21" t="str">
        <f t="shared" si="100"/>
        <v/>
      </c>
      <c r="G127" s="21" t="str">
        <f t="shared" si="100"/>
        <v/>
      </c>
      <c r="H127" s="21" t="str">
        <f t="shared" si="100"/>
        <v/>
      </c>
      <c r="I127" s="21" t="str">
        <f t="shared" si="100"/>
        <v/>
      </c>
      <c r="J127" s="21" t="str">
        <f t="shared" si="100"/>
        <v/>
      </c>
      <c r="K127" s="21" t="str">
        <f t="shared" si="100"/>
        <v/>
      </c>
      <c r="L127" s="21" t="str">
        <f t="shared" si="100"/>
        <v/>
      </c>
      <c r="M127" s="21" t="str">
        <f t="shared" si="100"/>
        <v/>
      </c>
      <c r="N127" s="21" t="str">
        <f t="shared" si="100"/>
        <v/>
      </c>
      <c r="O127" s="21" t="str">
        <f t="shared" si="100"/>
        <v/>
      </c>
      <c r="P127" s="21" t="str">
        <f t="shared" si="100"/>
        <v/>
      </c>
      <c r="Q127" s="21" t="str">
        <f t="shared" si="100"/>
        <v/>
      </c>
      <c r="R127" s="21" t="str">
        <f t="shared" si="100"/>
        <v/>
      </c>
      <c r="S127" s="21" t="str">
        <f t="shared" si="100"/>
        <v/>
      </c>
      <c r="T127" s="21" t="str">
        <f t="shared" si="100"/>
        <v/>
      </c>
      <c r="U127" s="21" t="str">
        <f t="shared" si="100"/>
        <v/>
      </c>
      <c r="V127" s="21" t="str">
        <f t="shared" si="100"/>
        <v/>
      </c>
      <c r="W127" s="21" t="str">
        <f t="shared" si="100"/>
        <v/>
      </c>
      <c r="X127" s="21" t="str">
        <f t="shared" si="101"/>
        <v/>
      </c>
      <c r="Y127" s="21" t="str">
        <f t="shared" si="101"/>
        <v/>
      </c>
    </row>
    <row r="128" spans="1:25" s="41" customFormat="1" ht="15" x14ac:dyDescent="0.25">
      <c r="A128" s="37" t="s">
        <v>71</v>
      </c>
      <c r="B128" s="38"/>
      <c r="C128" s="39" t="s">
        <v>206</v>
      </c>
      <c r="D128" s="48" t="str">
        <f t="shared" si="100"/>
        <v/>
      </c>
      <c r="E128" s="48" t="str">
        <f t="shared" si="100"/>
        <v/>
      </c>
      <c r="F128" s="48" t="str">
        <f t="shared" si="100"/>
        <v/>
      </c>
      <c r="G128" s="48" t="str">
        <f t="shared" si="100"/>
        <v/>
      </c>
      <c r="H128" s="48" t="str">
        <f t="shared" si="100"/>
        <v/>
      </c>
      <c r="I128" s="48" t="str">
        <f t="shared" si="100"/>
        <v/>
      </c>
      <c r="J128" s="48" t="str">
        <f t="shared" si="100"/>
        <v/>
      </c>
      <c r="K128" s="48" t="str">
        <f t="shared" si="100"/>
        <v/>
      </c>
      <c r="L128" s="48" t="str">
        <f t="shared" si="100"/>
        <v/>
      </c>
      <c r="M128" s="48" t="str">
        <f t="shared" si="100"/>
        <v/>
      </c>
      <c r="N128" s="48" t="str">
        <f t="shared" si="100"/>
        <v/>
      </c>
      <c r="O128" s="48" t="str">
        <f t="shared" si="100"/>
        <v/>
      </c>
      <c r="P128" s="48" t="str">
        <f t="shared" si="100"/>
        <v/>
      </c>
      <c r="Q128" s="48" t="str">
        <f t="shared" si="100"/>
        <v/>
      </c>
      <c r="R128" s="48" t="str">
        <f t="shared" si="100"/>
        <v/>
      </c>
      <c r="S128" s="48" t="str">
        <f t="shared" si="100"/>
        <v/>
      </c>
      <c r="T128" s="48" t="str">
        <f t="shared" si="100"/>
        <v/>
      </c>
      <c r="U128" s="48" t="str">
        <f t="shared" si="100"/>
        <v/>
      </c>
      <c r="V128" s="48" t="str">
        <f t="shared" si="100"/>
        <v/>
      </c>
      <c r="W128" s="48" t="str">
        <f t="shared" si="100"/>
        <v/>
      </c>
      <c r="X128" s="48" t="str">
        <f t="shared" si="101"/>
        <v/>
      </c>
      <c r="Y128" s="48" t="str">
        <f t="shared" si="101"/>
        <v/>
      </c>
    </row>
    <row r="129" spans="1:25" s="41" customFormat="1" ht="15" x14ac:dyDescent="0.25">
      <c r="A129" s="37" t="s">
        <v>230</v>
      </c>
      <c r="B129" s="38"/>
      <c r="C129" s="39" t="s">
        <v>207</v>
      </c>
      <c r="D129" s="48" t="str">
        <f t="shared" si="100"/>
        <v/>
      </c>
      <c r="E129" s="48" t="str">
        <f t="shared" si="100"/>
        <v/>
      </c>
      <c r="F129" s="48" t="str">
        <f t="shared" si="100"/>
        <v/>
      </c>
      <c r="G129" s="48" t="str">
        <f t="shared" si="100"/>
        <v/>
      </c>
      <c r="H129" s="48" t="str">
        <f t="shared" si="100"/>
        <v/>
      </c>
      <c r="I129" s="48" t="str">
        <f t="shared" si="100"/>
        <v/>
      </c>
      <c r="J129" s="48" t="str">
        <f t="shared" si="100"/>
        <v/>
      </c>
      <c r="K129" s="48" t="str">
        <f t="shared" si="100"/>
        <v/>
      </c>
      <c r="L129" s="48" t="str">
        <f t="shared" si="100"/>
        <v/>
      </c>
      <c r="M129" s="48" t="str">
        <f t="shared" si="100"/>
        <v/>
      </c>
      <c r="N129" s="48" t="str">
        <f t="shared" si="100"/>
        <v/>
      </c>
      <c r="O129" s="48" t="str">
        <f t="shared" si="100"/>
        <v/>
      </c>
      <c r="P129" s="48" t="str">
        <f t="shared" si="100"/>
        <v/>
      </c>
      <c r="Q129" s="48" t="str">
        <f t="shared" si="100"/>
        <v/>
      </c>
      <c r="R129" s="48" t="str">
        <f t="shared" si="100"/>
        <v/>
      </c>
      <c r="S129" s="48" t="str">
        <f t="shared" si="100"/>
        <v/>
      </c>
      <c r="T129" s="48" t="str">
        <f t="shared" si="100"/>
        <v/>
      </c>
      <c r="U129" s="48" t="str">
        <f t="shared" si="100"/>
        <v/>
      </c>
      <c r="V129" s="48" t="str">
        <f t="shared" si="100"/>
        <v/>
      </c>
      <c r="W129" s="48" t="str">
        <f t="shared" si="100"/>
        <v/>
      </c>
      <c r="X129" s="48" t="str">
        <f t="shared" si="101"/>
        <v/>
      </c>
      <c r="Y129" s="48" t="str">
        <f t="shared" si="101"/>
        <v/>
      </c>
    </row>
    <row r="130" spans="1:25" s="41" customFormat="1" ht="15" x14ac:dyDescent="0.25">
      <c r="A130" s="37" t="s">
        <v>231</v>
      </c>
      <c r="B130" s="38"/>
      <c r="C130" s="39" t="s">
        <v>208</v>
      </c>
      <c r="D130" s="48">
        <f t="shared" si="100"/>
        <v>44.528576867391017</v>
      </c>
      <c r="E130" s="48">
        <f t="shared" si="100"/>
        <v>41.295779410450344</v>
      </c>
      <c r="F130" s="48">
        <f t="shared" si="100"/>
        <v>43.869147659824456</v>
      </c>
      <c r="G130" s="48">
        <f t="shared" si="100"/>
        <v>30.863725637238105</v>
      </c>
      <c r="H130" s="48">
        <f t="shared" si="100"/>
        <v>25.054096503454794</v>
      </c>
      <c r="I130" s="48">
        <f t="shared" si="100"/>
        <v>24.836046030230268</v>
      </c>
      <c r="J130" s="48">
        <f t="shared" si="100"/>
        <v>28.302856282751517</v>
      </c>
      <c r="K130" s="48">
        <f t="shared" si="100"/>
        <v>98.299048072253811</v>
      </c>
      <c r="L130" s="48">
        <f t="shared" si="100"/>
        <v>102.8279795580259</v>
      </c>
      <c r="M130" s="48">
        <f t="shared" si="100"/>
        <v>103.70711487898228</v>
      </c>
      <c r="N130" s="48">
        <f t="shared" si="100"/>
        <v>111.79217628675937</v>
      </c>
      <c r="O130" s="48">
        <f t="shared" si="100"/>
        <v>114.7348695319788</v>
      </c>
      <c r="P130" s="48">
        <f t="shared" si="100"/>
        <v>113.75278916636233</v>
      </c>
      <c r="Q130" s="48">
        <f t="shared" si="100"/>
        <v>113.9422104725857</v>
      </c>
      <c r="R130" s="48">
        <f t="shared" si="100"/>
        <v>119.85985036527779</v>
      </c>
      <c r="S130" s="48">
        <f t="shared" si="100"/>
        <v>99.319613574889232</v>
      </c>
      <c r="T130" s="48">
        <f t="shared" si="100"/>
        <v>109.54493135094087</v>
      </c>
      <c r="U130" s="48">
        <f t="shared" si="100"/>
        <v>82.090670755015978</v>
      </c>
      <c r="V130" s="48">
        <f t="shared" si="100"/>
        <v>100</v>
      </c>
      <c r="W130" s="48">
        <f t="shared" si="100"/>
        <v>104.34782608695652</v>
      </c>
      <c r="X130" s="48">
        <f t="shared" si="101"/>
        <v>104.34782608695652</v>
      </c>
      <c r="Y130" s="48">
        <f t="shared" si="101"/>
        <v>104.34782608695652</v>
      </c>
    </row>
    <row r="131" spans="1:25" s="41" customFormat="1" ht="15" x14ac:dyDescent="0.25">
      <c r="A131" s="37" t="s">
        <v>232</v>
      </c>
      <c r="B131" s="38"/>
      <c r="C131" s="39" t="s">
        <v>209</v>
      </c>
      <c r="D131" s="48">
        <f t="shared" si="100"/>
        <v>14.107549495613917</v>
      </c>
      <c r="E131" s="48">
        <f t="shared" si="100"/>
        <v>23.34372731208207</v>
      </c>
      <c r="F131" s="48">
        <f t="shared" si="100"/>
        <v>23.103638312871308</v>
      </c>
      <c r="G131" s="48">
        <f t="shared" si="100"/>
        <v>20.694984843193851</v>
      </c>
      <c r="H131" s="48">
        <f t="shared" si="100"/>
        <v>26.280160157415587</v>
      </c>
      <c r="I131" s="48">
        <f t="shared" si="100"/>
        <v>30.546453401124392</v>
      </c>
      <c r="J131" s="48">
        <f t="shared" si="100"/>
        <v>33.794830650605597</v>
      </c>
      <c r="K131" s="48">
        <f t="shared" si="100"/>
        <v>36.232463412861563</v>
      </c>
      <c r="L131" s="48">
        <f t="shared" si="100"/>
        <v>37.650117460284385</v>
      </c>
      <c r="M131" s="48">
        <f t="shared" si="100"/>
        <v>29.888393687523422</v>
      </c>
      <c r="N131" s="48">
        <f t="shared" si="100"/>
        <v>32.02960391091689</v>
      </c>
      <c r="O131" s="48">
        <f t="shared" si="100"/>
        <v>34.555504414197756</v>
      </c>
      <c r="P131" s="48">
        <f t="shared" si="100"/>
        <v>34.968151609344325</v>
      </c>
      <c r="Q131" s="48">
        <f t="shared" si="100"/>
        <v>37.808308601735085</v>
      </c>
      <c r="R131" s="48">
        <f t="shared" si="100"/>
        <v>42.967303840563744</v>
      </c>
      <c r="S131" s="48">
        <f t="shared" si="100"/>
        <v>40.741546382314141</v>
      </c>
      <c r="T131" s="48">
        <f t="shared" si="100"/>
        <v>99.11535055952892</v>
      </c>
      <c r="U131" s="48">
        <f t="shared" si="100"/>
        <v>99.092845419929446</v>
      </c>
      <c r="V131" s="48">
        <f t="shared" si="100"/>
        <v>100</v>
      </c>
      <c r="W131" s="48">
        <f t="shared" si="100"/>
        <v>101.19047619047619</v>
      </c>
      <c r="X131" s="48">
        <f t="shared" si="101"/>
        <v>187.04906204906206</v>
      </c>
      <c r="Y131" s="48">
        <f t="shared" si="101"/>
        <v>187.04906204906206</v>
      </c>
    </row>
    <row r="132" spans="1:25" s="46" customFormat="1" ht="15.75" x14ac:dyDescent="0.25">
      <c r="A132" s="42" t="s">
        <v>73</v>
      </c>
      <c r="B132" s="43"/>
      <c r="C132" s="44" t="s">
        <v>210</v>
      </c>
      <c r="D132" s="47" t="str">
        <f t="shared" si="100"/>
        <v/>
      </c>
      <c r="E132" s="47" t="str">
        <f t="shared" si="100"/>
        <v/>
      </c>
      <c r="F132" s="47" t="str">
        <f t="shared" si="100"/>
        <v/>
      </c>
      <c r="G132" s="47" t="str">
        <f t="shared" si="100"/>
        <v/>
      </c>
      <c r="H132" s="47" t="str">
        <f t="shared" si="100"/>
        <v/>
      </c>
      <c r="I132" s="47" t="str">
        <f t="shared" si="100"/>
        <v/>
      </c>
      <c r="J132" s="47" t="str">
        <f t="shared" si="100"/>
        <v/>
      </c>
      <c r="K132" s="47" t="str">
        <f t="shared" si="100"/>
        <v/>
      </c>
      <c r="L132" s="47" t="str">
        <f t="shared" si="100"/>
        <v/>
      </c>
      <c r="M132" s="47" t="str">
        <f t="shared" si="100"/>
        <v/>
      </c>
      <c r="N132" s="47" t="str">
        <f t="shared" si="100"/>
        <v/>
      </c>
      <c r="O132" s="47" t="str">
        <f t="shared" si="100"/>
        <v/>
      </c>
      <c r="P132" s="47" t="str">
        <f t="shared" si="100"/>
        <v/>
      </c>
      <c r="Q132" s="47" t="str">
        <f t="shared" si="100"/>
        <v/>
      </c>
      <c r="R132" s="47" t="str">
        <f t="shared" si="100"/>
        <v/>
      </c>
      <c r="S132" s="47" t="str">
        <f t="shared" si="100"/>
        <v/>
      </c>
      <c r="T132" s="47" t="str">
        <f t="shared" si="100"/>
        <v/>
      </c>
      <c r="U132" s="47" t="str">
        <f t="shared" si="100"/>
        <v/>
      </c>
      <c r="V132" s="47" t="str">
        <f t="shared" si="100"/>
        <v/>
      </c>
      <c r="W132" s="47" t="str">
        <f t="shared" si="100"/>
        <v/>
      </c>
      <c r="X132" s="47" t="str">
        <f t="shared" si="101"/>
        <v/>
      </c>
      <c r="Y132" s="47" t="str">
        <f t="shared" si="101"/>
        <v/>
      </c>
    </row>
    <row r="133" spans="1:25" s="46" customFormat="1" ht="15.75" x14ac:dyDescent="0.25">
      <c r="A133" s="42" t="s">
        <v>85</v>
      </c>
      <c r="B133" s="43"/>
      <c r="C133" s="44" t="s">
        <v>211</v>
      </c>
      <c r="D133" s="47">
        <f t="shared" si="100"/>
        <v>246.34623906007567</v>
      </c>
      <c r="E133" s="47">
        <f t="shared" si="100"/>
        <v>221.52091696819323</v>
      </c>
      <c r="F133" s="47">
        <f t="shared" si="100"/>
        <v>212.97158596106073</v>
      </c>
      <c r="G133" s="47">
        <f t="shared" si="100"/>
        <v>159.80432698225025</v>
      </c>
      <c r="H133" s="47">
        <f t="shared" si="100"/>
        <v>110.61818817196823</v>
      </c>
      <c r="I133" s="47">
        <f t="shared" si="100"/>
        <v>112.5132132851266</v>
      </c>
      <c r="J133" s="47">
        <f t="shared" si="100"/>
        <v>85.426349753905356</v>
      </c>
      <c r="K133" s="47">
        <f t="shared" si="100"/>
        <v>88.714368923646731</v>
      </c>
      <c r="L133" s="47">
        <f t="shared" si="100"/>
        <v>83.624501113883312</v>
      </c>
      <c r="M133" s="47">
        <f t="shared" si="100"/>
        <v>85.581871565395247</v>
      </c>
      <c r="N133" s="47">
        <f t="shared" si="100"/>
        <v>88.894452651936334</v>
      </c>
      <c r="O133" s="47">
        <f t="shared" si="100"/>
        <v>91.784137232487623</v>
      </c>
      <c r="P133" s="47">
        <f t="shared" si="100"/>
        <v>86.618019334438941</v>
      </c>
      <c r="Q133" s="47">
        <f t="shared" si="100"/>
        <v>90.586930726307799</v>
      </c>
      <c r="R133" s="47">
        <f t="shared" si="100"/>
        <v>98.332998154274847</v>
      </c>
      <c r="S133" s="47">
        <f t="shared" si="100"/>
        <v>96.15013662030772</v>
      </c>
      <c r="T133" s="47">
        <f t="shared" si="100"/>
        <v>96.618410011387923</v>
      </c>
      <c r="U133" s="47">
        <f t="shared" si="100"/>
        <v>97.689612546503355</v>
      </c>
      <c r="V133" s="47">
        <f t="shared" si="100"/>
        <v>100</v>
      </c>
      <c r="W133" s="47">
        <f t="shared" si="100"/>
        <v>101.82305630026809</v>
      </c>
      <c r="X133" s="47">
        <f t="shared" si="101"/>
        <v>161.05346159911684</v>
      </c>
      <c r="Y133" s="47">
        <f t="shared" si="101"/>
        <v>161.15790274019469</v>
      </c>
    </row>
    <row r="134" spans="1:25" s="41" customFormat="1" ht="15" x14ac:dyDescent="0.25">
      <c r="A134" s="37" t="s">
        <v>87</v>
      </c>
      <c r="B134" s="38"/>
      <c r="C134" s="39" t="s">
        <v>78</v>
      </c>
      <c r="D134" s="48">
        <f t="shared" si="100"/>
        <v>81.355259826261971</v>
      </c>
      <c r="E134" s="48">
        <f t="shared" si="100"/>
        <v>82.227774452462626</v>
      </c>
      <c r="F134" s="48">
        <f t="shared" si="100"/>
        <v>82.946094583847611</v>
      </c>
      <c r="G134" s="48">
        <f t="shared" si="100"/>
        <v>86.249850520887136</v>
      </c>
      <c r="H134" s="48">
        <f t="shared" si="100"/>
        <v>86.843023842851665</v>
      </c>
      <c r="I134" s="48">
        <f t="shared" si="100"/>
        <v>86.521411846161214</v>
      </c>
      <c r="J134" s="48">
        <f t="shared" si="100"/>
        <v>84.676688375058916</v>
      </c>
      <c r="K134" s="48">
        <f t="shared" si="100"/>
        <v>88.420479817087056</v>
      </c>
      <c r="L134" s="48">
        <f t="shared" si="100"/>
        <v>82.785000479782383</v>
      </c>
      <c r="M134" s="48">
        <f t="shared" si="100"/>
        <v>84.972259552155819</v>
      </c>
      <c r="N134" s="48">
        <f t="shared" si="100"/>
        <v>82.249909894826516</v>
      </c>
      <c r="O134" s="48">
        <f t="shared" si="100"/>
        <v>92.147012337010864</v>
      </c>
      <c r="P134" s="48">
        <f t="shared" si="100"/>
        <v>85.180684407763934</v>
      </c>
      <c r="Q134" s="48">
        <f t="shared" si="100"/>
        <v>85.706383435995861</v>
      </c>
      <c r="R134" s="48">
        <f t="shared" si="100"/>
        <v>107.88688124145911</v>
      </c>
      <c r="S134" s="48">
        <f t="shared" ref="D134:W147" si="102">IFERROR(S17/S56*100,"")</f>
        <v>100.42490981546281</v>
      </c>
      <c r="T134" s="48">
        <f t="shared" si="102"/>
        <v>99.948700097962373</v>
      </c>
      <c r="U134" s="48">
        <f t="shared" si="102"/>
        <v>100.89083636987404</v>
      </c>
      <c r="V134" s="48">
        <f t="shared" si="102"/>
        <v>100</v>
      </c>
      <c r="W134" s="48">
        <f t="shared" si="102"/>
        <v>102.70270270270269</v>
      </c>
      <c r="X134" s="48">
        <f t="shared" si="101"/>
        <v>180.97130012023629</v>
      </c>
      <c r="Y134" s="48">
        <f t="shared" si="101"/>
        <v>188.71020440169374</v>
      </c>
    </row>
    <row r="135" spans="1:25" s="36" customFormat="1" ht="12" x14ac:dyDescent="0.2">
      <c r="A135" s="33" t="s">
        <v>233</v>
      </c>
      <c r="B135" s="34"/>
      <c r="C135" s="35" t="s">
        <v>212</v>
      </c>
      <c r="D135" s="21" t="str">
        <f t="shared" si="102"/>
        <v/>
      </c>
      <c r="E135" s="21" t="str">
        <f t="shared" si="102"/>
        <v/>
      </c>
      <c r="F135" s="21" t="str">
        <f t="shared" si="102"/>
        <v/>
      </c>
      <c r="G135" s="21" t="str">
        <f t="shared" si="102"/>
        <v/>
      </c>
      <c r="H135" s="21" t="str">
        <f t="shared" si="102"/>
        <v/>
      </c>
      <c r="I135" s="21" t="str">
        <f t="shared" si="102"/>
        <v/>
      </c>
      <c r="J135" s="21" t="str">
        <f t="shared" si="102"/>
        <v/>
      </c>
      <c r="K135" s="21" t="str">
        <f t="shared" si="102"/>
        <v/>
      </c>
      <c r="L135" s="21" t="str">
        <f t="shared" si="102"/>
        <v/>
      </c>
      <c r="M135" s="21" t="str">
        <f t="shared" si="102"/>
        <v/>
      </c>
      <c r="N135" s="21" t="str">
        <f t="shared" si="102"/>
        <v/>
      </c>
      <c r="O135" s="21" t="str">
        <f t="shared" si="102"/>
        <v/>
      </c>
      <c r="P135" s="21" t="str">
        <f t="shared" si="102"/>
        <v/>
      </c>
      <c r="Q135" s="21" t="str">
        <f t="shared" si="102"/>
        <v/>
      </c>
      <c r="R135" s="21" t="str">
        <f t="shared" si="102"/>
        <v/>
      </c>
      <c r="S135" s="21" t="str">
        <f t="shared" si="102"/>
        <v/>
      </c>
      <c r="T135" s="21" t="str">
        <f t="shared" si="102"/>
        <v/>
      </c>
      <c r="U135" s="21" t="str">
        <f t="shared" si="102"/>
        <v/>
      </c>
      <c r="V135" s="21" t="str">
        <f t="shared" si="102"/>
        <v/>
      </c>
      <c r="W135" s="21" t="str">
        <f t="shared" si="102"/>
        <v/>
      </c>
      <c r="X135" s="21" t="str">
        <f t="shared" si="101"/>
        <v/>
      </c>
      <c r="Y135" s="21" t="str">
        <f t="shared" si="101"/>
        <v/>
      </c>
    </row>
    <row r="136" spans="1:25" s="36" customFormat="1" ht="12" x14ac:dyDescent="0.2">
      <c r="A136" s="33" t="s">
        <v>234</v>
      </c>
      <c r="B136" s="34"/>
      <c r="C136" s="35" t="s">
        <v>213</v>
      </c>
      <c r="D136" s="21" t="str">
        <f t="shared" si="102"/>
        <v/>
      </c>
      <c r="E136" s="21" t="str">
        <f t="shared" si="102"/>
        <v/>
      </c>
      <c r="F136" s="21" t="str">
        <f t="shared" si="102"/>
        <v/>
      </c>
      <c r="G136" s="21" t="str">
        <f t="shared" si="102"/>
        <v/>
      </c>
      <c r="H136" s="21" t="str">
        <f t="shared" si="102"/>
        <v/>
      </c>
      <c r="I136" s="21" t="str">
        <f t="shared" si="102"/>
        <v/>
      </c>
      <c r="J136" s="21" t="str">
        <f t="shared" si="102"/>
        <v/>
      </c>
      <c r="K136" s="21" t="str">
        <f t="shared" si="102"/>
        <v/>
      </c>
      <c r="L136" s="21" t="str">
        <f t="shared" si="102"/>
        <v/>
      </c>
      <c r="M136" s="21" t="str">
        <f t="shared" si="102"/>
        <v/>
      </c>
      <c r="N136" s="21" t="str">
        <f t="shared" si="102"/>
        <v/>
      </c>
      <c r="O136" s="21" t="str">
        <f t="shared" si="102"/>
        <v/>
      </c>
      <c r="P136" s="21" t="str">
        <f t="shared" si="102"/>
        <v/>
      </c>
      <c r="Q136" s="21" t="str">
        <f t="shared" si="102"/>
        <v/>
      </c>
      <c r="R136" s="21" t="str">
        <f t="shared" si="102"/>
        <v/>
      </c>
      <c r="S136" s="21" t="str">
        <f t="shared" si="102"/>
        <v/>
      </c>
      <c r="T136" s="21" t="str">
        <f t="shared" si="102"/>
        <v/>
      </c>
      <c r="U136" s="21" t="str">
        <f t="shared" si="102"/>
        <v/>
      </c>
      <c r="V136" s="21" t="str">
        <f t="shared" si="102"/>
        <v/>
      </c>
      <c r="W136" s="21" t="str">
        <f t="shared" si="102"/>
        <v/>
      </c>
      <c r="X136" s="21" t="str">
        <f t="shared" si="101"/>
        <v/>
      </c>
      <c r="Y136" s="21" t="str">
        <f t="shared" si="101"/>
        <v/>
      </c>
    </row>
    <row r="137" spans="1:25" s="36" customFormat="1" ht="12" x14ac:dyDescent="0.2">
      <c r="A137" s="33" t="s">
        <v>235</v>
      </c>
      <c r="B137" s="34"/>
      <c r="C137" s="35" t="s">
        <v>214</v>
      </c>
      <c r="D137" s="21">
        <f t="shared" si="102"/>
        <v>89.447232484472011</v>
      </c>
      <c r="E137" s="21">
        <f t="shared" si="102"/>
        <v>89.041558550897577</v>
      </c>
      <c r="F137" s="21">
        <f t="shared" si="102"/>
        <v>89.865420509302524</v>
      </c>
      <c r="G137" s="21">
        <f t="shared" si="102"/>
        <v>90.155905712422566</v>
      </c>
      <c r="H137" s="21">
        <f t="shared" si="102"/>
        <v>90.244468133335914</v>
      </c>
      <c r="I137" s="21">
        <f t="shared" si="102"/>
        <v>90.593542941046735</v>
      </c>
      <c r="J137" s="21">
        <f t="shared" si="102"/>
        <v>92.017386799921013</v>
      </c>
      <c r="K137" s="21">
        <f t="shared" si="102"/>
        <v>85.45742942882633</v>
      </c>
      <c r="L137" s="21">
        <f t="shared" si="102"/>
        <v>86.704445377208899</v>
      </c>
      <c r="M137" s="21">
        <f t="shared" si="102"/>
        <v>79.823131625214543</v>
      </c>
      <c r="N137" s="21">
        <f t="shared" si="102"/>
        <v>81.081742356510162</v>
      </c>
      <c r="O137" s="21">
        <f t="shared" si="102"/>
        <v>90.004720915537547</v>
      </c>
      <c r="P137" s="21">
        <f t="shared" si="102"/>
        <v>84.777257570620222</v>
      </c>
      <c r="Q137" s="21">
        <f t="shared" si="102"/>
        <v>85.276709330219219</v>
      </c>
      <c r="R137" s="21">
        <f t="shared" si="102"/>
        <v>105.06398832366077</v>
      </c>
      <c r="S137" s="21">
        <f t="shared" si="102"/>
        <v>101.12225774184881</v>
      </c>
      <c r="T137" s="21">
        <f t="shared" si="102"/>
        <v>101.78950363723962</v>
      </c>
      <c r="U137" s="21">
        <f t="shared" si="102"/>
        <v>100.52674884200697</v>
      </c>
      <c r="V137" s="21">
        <f t="shared" si="102"/>
        <v>100</v>
      </c>
      <c r="W137" s="21">
        <f t="shared" si="102"/>
        <v>103.44827586206897</v>
      </c>
      <c r="X137" s="21">
        <f t="shared" si="101"/>
        <v>109.53346855983771</v>
      </c>
      <c r="Y137" s="21">
        <f t="shared" si="101"/>
        <v>114.29579327983068</v>
      </c>
    </row>
    <row r="138" spans="1:25" s="36" customFormat="1" ht="12" x14ac:dyDescent="0.2">
      <c r="A138" s="33" t="s">
        <v>236</v>
      </c>
      <c r="B138" s="34"/>
      <c r="C138" s="35" t="s">
        <v>215</v>
      </c>
      <c r="D138" s="21" t="str">
        <f t="shared" si="102"/>
        <v/>
      </c>
      <c r="E138" s="21" t="str">
        <f t="shared" si="102"/>
        <v/>
      </c>
      <c r="F138" s="21" t="str">
        <f t="shared" si="102"/>
        <v/>
      </c>
      <c r="G138" s="21" t="str">
        <f t="shared" si="102"/>
        <v/>
      </c>
      <c r="H138" s="21" t="str">
        <f t="shared" si="102"/>
        <v/>
      </c>
      <c r="I138" s="21" t="str">
        <f t="shared" si="102"/>
        <v/>
      </c>
      <c r="J138" s="21" t="str">
        <f t="shared" si="102"/>
        <v/>
      </c>
      <c r="K138" s="21" t="str">
        <f t="shared" si="102"/>
        <v/>
      </c>
      <c r="L138" s="21" t="str">
        <f t="shared" si="102"/>
        <v/>
      </c>
      <c r="M138" s="21" t="str">
        <f t="shared" si="102"/>
        <v/>
      </c>
      <c r="N138" s="21" t="str">
        <f t="shared" si="102"/>
        <v/>
      </c>
      <c r="O138" s="21" t="str">
        <f t="shared" si="102"/>
        <v/>
      </c>
      <c r="P138" s="21" t="str">
        <f t="shared" si="102"/>
        <v/>
      </c>
      <c r="Q138" s="21" t="str">
        <f t="shared" si="102"/>
        <v/>
      </c>
      <c r="R138" s="21" t="str">
        <f t="shared" si="102"/>
        <v/>
      </c>
      <c r="S138" s="21" t="str">
        <f t="shared" si="102"/>
        <v/>
      </c>
      <c r="T138" s="21" t="str">
        <f t="shared" si="102"/>
        <v/>
      </c>
      <c r="U138" s="21" t="str">
        <f t="shared" si="102"/>
        <v/>
      </c>
      <c r="V138" s="21" t="str">
        <f t="shared" si="102"/>
        <v/>
      </c>
      <c r="W138" s="21" t="str">
        <f t="shared" si="102"/>
        <v/>
      </c>
      <c r="X138" s="21" t="str">
        <f t="shared" si="101"/>
        <v/>
      </c>
      <c r="Y138" s="21" t="str">
        <f t="shared" si="101"/>
        <v/>
      </c>
    </row>
    <row r="139" spans="1:25" s="36" customFormat="1" ht="12" x14ac:dyDescent="0.2">
      <c r="A139" s="33" t="s">
        <v>237</v>
      </c>
      <c r="B139" s="34"/>
      <c r="C139" s="35" t="s">
        <v>216</v>
      </c>
      <c r="D139" s="21">
        <f t="shared" si="102"/>
        <v>80.058389350236141</v>
      </c>
      <c r="E139" s="21">
        <f t="shared" si="102"/>
        <v>81.1295726862961</v>
      </c>
      <c r="F139" s="21">
        <f t="shared" si="102"/>
        <v>81.849940651332673</v>
      </c>
      <c r="G139" s="21">
        <f t="shared" si="102"/>
        <v>85.620051944429889</v>
      </c>
      <c r="H139" s="21">
        <f t="shared" si="102"/>
        <v>86.274112291606116</v>
      </c>
      <c r="I139" s="21">
        <f t="shared" si="102"/>
        <v>85.862735453956205</v>
      </c>
      <c r="J139" s="21">
        <f t="shared" si="102"/>
        <v>83.927370432182016</v>
      </c>
      <c r="K139" s="21">
        <f t="shared" si="102"/>
        <v>89.135036656734741</v>
      </c>
      <c r="L139" s="21">
        <f t="shared" si="102"/>
        <v>81.958327644897366</v>
      </c>
      <c r="M139" s="21">
        <f t="shared" si="102"/>
        <v>87.43209304110475</v>
      </c>
      <c r="N139" s="21">
        <f t="shared" si="102"/>
        <v>87.155016478461206</v>
      </c>
      <c r="O139" s="21">
        <f t="shared" si="102"/>
        <v>99.133904798871242</v>
      </c>
      <c r="P139" s="21">
        <f t="shared" si="102"/>
        <v>86.541210702585076</v>
      </c>
      <c r="Q139" s="21">
        <f t="shared" si="102"/>
        <v>88.206157555577676</v>
      </c>
      <c r="R139" s="21">
        <f t="shared" si="102"/>
        <v>124.48065088484456</v>
      </c>
      <c r="S139" s="21">
        <f t="shared" si="102"/>
        <v>95.858632061596921</v>
      </c>
      <c r="T139" s="21">
        <f t="shared" si="102"/>
        <v>99.185540357166147</v>
      </c>
      <c r="U139" s="21">
        <f t="shared" si="102"/>
        <v>101.05078331605984</v>
      </c>
      <c r="V139" s="21">
        <f t="shared" si="102"/>
        <v>100</v>
      </c>
      <c r="W139" s="21">
        <f t="shared" si="102"/>
        <v>101.31578947368421</v>
      </c>
      <c r="X139" s="21">
        <f t="shared" si="101"/>
        <v>180.95000000000002</v>
      </c>
      <c r="Y139" s="21">
        <f t="shared" si="101"/>
        <v>188.69005780346822</v>
      </c>
    </row>
    <row r="140" spans="1:25" s="41" customFormat="1" ht="15" x14ac:dyDescent="0.25">
      <c r="A140" s="37" t="s">
        <v>89</v>
      </c>
      <c r="B140" s="38"/>
      <c r="C140" s="39" t="s">
        <v>217</v>
      </c>
      <c r="D140" s="48" t="str">
        <f t="shared" si="102"/>
        <v/>
      </c>
      <c r="E140" s="48" t="str">
        <f t="shared" si="102"/>
        <v/>
      </c>
      <c r="F140" s="48" t="str">
        <f t="shared" si="102"/>
        <v/>
      </c>
      <c r="G140" s="48" t="str">
        <f t="shared" si="102"/>
        <v/>
      </c>
      <c r="H140" s="48" t="str">
        <f t="shared" si="102"/>
        <v/>
      </c>
      <c r="I140" s="48" t="str">
        <f t="shared" si="102"/>
        <v/>
      </c>
      <c r="J140" s="48" t="str">
        <f t="shared" si="102"/>
        <v/>
      </c>
      <c r="K140" s="48" t="str">
        <f t="shared" si="102"/>
        <v/>
      </c>
      <c r="L140" s="48" t="str">
        <f t="shared" si="102"/>
        <v/>
      </c>
      <c r="M140" s="48" t="str">
        <f t="shared" si="102"/>
        <v/>
      </c>
      <c r="N140" s="48" t="str">
        <f t="shared" si="102"/>
        <v/>
      </c>
      <c r="O140" s="48" t="str">
        <f t="shared" si="102"/>
        <v/>
      </c>
      <c r="P140" s="48" t="str">
        <f t="shared" si="102"/>
        <v/>
      </c>
      <c r="Q140" s="48" t="str">
        <f t="shared" si="102"/>
        <v/>
      </c>
      <c r="R140" s="48" t="str">
        <f t="shared" si="102"/>
        <v/>
      </c>
      <c r="S140" s="48" t="str">
        <f t="shared" si="102"/>
        <v/>
      </c>
      <c r="T140" s="48" t="str">
        <f t="shared" si="102"/>
        <v/>
      </c>
      <c r="U140" s="48" t="str">
        <f t="shared" si="102"/>
        <v/>
      </c>
      <c r="V140" s="48" t="str">
        <f t="shared" si="102"/>
        <v/>
      </c>
      <c r="W140" s="48" t="str">
        <f t="shared" si="102"/>
        <v/>
      </c>
      <c r="X140" s="48" t="str">
        <f t="shared" si="101"/>
        <v/>
      </c>
      <c r="Y140" s="48" t="str">
        <f t="shared" si="101"/>
        <v/>
      </c>
    </row>
    <row r="141" spans="1:25" s="41" customFormat="1" ht="15" x14ac:dyDescent="0.25">
      <c r="A141" s="37" t="s">
        <v>91</v>
      </c>
      <c r="B141" s="38"/>
      <c r="C141" s="39" t="s">
        <v>218</v>
      </c>
      <c r="D141" s="48" t="str">
        <f t="shared" si="102"/>
        <v/>
      </c>
      <c r="E141" s="48" t="str">
        <f t="shared" si="102"/>
        <v/>
      </c>
      <c r="F141" s="48" t="str">
        <f t="shared" si="102"/>
        <v/>
      </c>
      <c r="G141" s="48" t="str">
        <f t="shared" si="102"/>
        <v/>
      </c>
      <c r="H141" s="48" t="str">
        <f t="shared" si="102"/>
        <v/>
      </c>
      <c r="I141" s="48" t="str">
        <f t="shared" si="102"/>
        <v/>
      </c>
      <c r="J141" s="48" t="str">
        <f t="shared" si="102"/>
        <v/>
      </c>
      <c r="K141" s="48" t="str">
        <f t="shared" si="102"/>
        <v/>
      </c>
      <c r="L141" s="48" t="str">
        <f t="shared" si="102"/>
        <v/>
      </c>
      <c r="M141" s="48" t="str">
        <f t="shared" si="102"/>
        <v/>
      </c>
      <c r="N141" s="48" t="str">
        <f t="shared" si="102"/>
        <v/>
      </c>
      <c r="O141" s="48" t="str">
        <f t="shared" si="102"/>
        <v/>
      </c>
      <c r="P141" s="48" t="str">
        <f t="shared" si="102"/>
        <v/>
      </c>
      <c r="Q141" s="48" t="str">
        <f t="shared" si="102"/>
        <v/>
      </c>
      <c r="R141" s="48" t="str">
        <f t="shared" si="102"/>
        <v/>
      </c>
      <c r="S141" s="48" t="str">
        <f t="shared" si="102"/>
        <v/>
      </c>
      <c r="T141" s="48" t="str">
        <f t="shared" si="102"/>
        <v/>
      </c>
      <c r="U141" s="48" t="str">
        <f t="shared" si="102"/>
        <v/>
      </c>
      <c r="V141" s="48" t="str">
        <f t="shared" si="102"/>
        <v/>
      </c>
      <c r="W141" s="48" t="str">
        <f t="shared" si="102"/>
        <v/>
      </c>
      <c r="X141" s="48" t="str">
        <f t="shared" si="101"/>
        <v/>
      </c>
      <c r="Y141" s="48" t="str">
        <f t="shared" si="101"/>
        <v/>
      </c>
    </row>
    <row r="142" spans="1:25" s="41" customFormat="1" ht="15" x14ac:dyDescent="0.25">
      <c r="A142" s="37" t="s">
        <v>93</v>
      </c>
      <c r="B142" s="38"/>
      <c r="C142" s="39" t="s">
        <v>219</v>
      </c>
      <c r="D142" s="48" t="str">
        <f t="shared" si="102"/>
        <v/>
      </c>
      <c r="E142" s="48" t="str">
        <f t="shared" si="102"/>
        <v/>
      </c>
      <c r="F142" s="48" t="str">
        <f t="shared" si="102"/>
        <v/>
      </c>
      <c r="G142" s="48" t="str">
        <f t="shared" si="102"/>
        <v/>
      </c>
      <c r="H142" s="48" t="str">
        <f t="shared" si="102"/>
        <v/>
      </c>
      <c r="I142" s="48" t="str">
        <f t="shared" si="102"/>
        <v/>
      </c>
      <c r="J142" s="48" t="str">
        <f t="shared" si="102"/>
        <v/>
      </c>
      <c r="K142" s="48" t="str">
        <f t="shared" si="102"/>
        <v/>
      </c>
      <c r="L142" s="48" t="str">
        <f t="shared" si="102"/>
        <v/>
      </c>
      <c r="M142" s="48" t="str">
        <f t="shared" si="102"/>
        <v/>
      </c>
      <c r="N142" s="48" t="str">
        <f t="shared" si="102"/>
        <v/>
      </c>
      <c r="O142" s="48" t="str">
        <f t="shared" si="102"/>
        <v/>
      </c>
      <c r="P142" s="48" t="str">
        <f t="shared" si="102"/>
        <v/>
      </c>
      <c r="Q142" s="48" t="str">
        <f t="shared" si="102"/>
        <v/>
      </c>
      <c r="R142" s="48" t="str">
        <f t="shared" si="102"/>
        <v/>
      </c>
      <c r="S142" s="48" t="str">
        <f t="shared" si="102"/>
        <v/>
      </c>
      <c r="T142" s="48" t="str">
        <f t="shared" si="102"/>
        <v/>
      </c>
      <c r="U142" s="48" t="str">
        <f t="shared" si="102"/>
        <v/>
      </c>
      <c r="V142" s="48" t="str">
        <f t="shared" si="102"/>
        <v/>
      </c>
      <c r="W142" s="48" t="str">
        <f t="shared" si="102"/>
        <v/>
      </c>
      <c r="X142" s="48" t="str">
        <f t="shared" si="101"/>
        <v/>
      </c>
      <c r="Y142" s="48" t="str">
        <f t="shared" si="101"/>
        <v/>
      </c>
    </row>
    <row r="143" spans="1:25" s="41" customFormat="1" ht="15" x14ac:dyDescent="0.25">
      <c r="A143" s="37" t="s">
        <v>95</v>
      </c>
      <c r="B143" s="38"/>
      <c r="C143" s="39" t="s">
        <v>220</v>
      </c>
      <c r="D143" s="48" t="str">
        <f t="shared" si="102"/>
        <v/>
      </c>
      <c r="E143" s="48" t="str">
        <f t="shared" si="102"/>
        <v/>
      </c>
      <c r="F143" s="48" t="str">
        <f t="shared" si="102"/>
        <v/>
      </c>
      <c r="G143" s="48" t="str">
        <f t="shared" si="102"/>
        <v/>
      </c>
      <c r="H143" s="48" t="str">
        <f t="shared" si="102"/>
        <v/>
      </c>
      <c r="I143" s="48" t="str">
        <f t="shared" si="102"/>
        <v/>
      </c>
      <c r="J143" s="48" t="str">
        <f t="shared" si="102"/>
        <v/>
      </c>
      <c r="K143" s="48" t="str">
        <f t="shared" si="102"/>
        <v/>
      </c>
      <c r="L143" s="48" t="str">
        <f t="shared" si="102"/>
        <v/>
      </c>
      <c r="M143" s="48" t="str">
        <f t="shared" si="102"/>
        <v/>
      </c>
      <c r="N143" s="48" t="str">
        <f t="shared" si="102"/>
        <v/>
      </c>
      <c r="O143" s="48" t="str">
        <f t="shared" si="102"/>
        <v/>
      </c>
      <c r="P143" s="48" t="str">
        <f t="shared" si="102"/>
        <v/>
      </c>
      <c r="Q143" s="48" t="str">
        <f t="shared" si="102"/>
        <v/>
      </c>
      <c r="R143" s="48" t="str">
        <f t="shared" si="102"/>
        <v/>
      </c>
      <c r="S143" s="48" t="str">
        <f t="shared" si="102"/>
        <v/>
      </c>
      <c r="T143" s="48" t="str">
        <f t="shared" si="102"/>
        <v/>
      </c>
      <c r="U143" s="48" t="str">
        <f t="shared" si="102"/>
        <v/>
      </c>
      <c r="V143" s="48" t="str">
        <f t="shared" si="102"/>
        <v/>
      </c>
      <c r="W143" s="48" t="str">
        <f t="shared" si="102"/>
        <v/>
      </c>
      <c r="X143" s="48" t="str">
        <f t="shared" si="101"/>
        <v/>
      </c>
      <c r="Y143" s="48" t="str">
        <f t="shared" si="101"/>
        <v/>
      </c>
    </row>
    <row r="144" spans="1:25" s="41" customFormat="1" ht="15" x14ac:dyDescent="0.25">
      <c r="A144" s="37" t="s">
        <v>97</v>
      </c>
      <c r="B144" s="38"/>
      <c r="C144" s="39" t="s">
        <v>160</v>
      </c>
      <c r="D144" s="48" t="str">
        <f t="shared" si="102"/>
        <v/>
      </c>
      <c r="E144" s="48" t="str">
        <f t="shared" si="102"/>
        <v/>
      </c>
      <c r="F144" s="48" t="str">
        <f t="shared" si="102"/>
        <v/>
      </c>
      <c r="G144" s="48" t="str">
        <f t="shared" si="102"/>
        <v/>
      </c>
      <c r="H144" s="48" t="str">
        <f t="shared" si="102"/>
        <v/>
      </c>
      <c r="I144" s="48" t="str">
        <f t="shared" si="102"/>
        <v/>
      </c>
      <c r="J144" s="48" t="str">
        <f t="shared" si="102"/>
        <v/>
      </c>
      <c r="K144" s="48" t="str">
        <f t="shared" si="102"/>
        <v/>
      </c>
      <c r="L144" s="48" t="str">
        <f t="shared" si="102"/>
        <v/>
      </c>
      <c r="M144" s="48" t="str">
        <f t="shared" si="102"/>
        <v/>
      </c>
      <c r="N144" s="48" t="str">
        <f t="shared" si="102"/>
        <v/>
      </c>
      <c r="O144" s="48" t="str">
        <f t="shared" si="102"/>
        <v/>
      </c>
      <c r="P144" s="48" t="str">
        <f t="shared" si="102"/>
        <v/>
      </c>
      <c r="Q144" s="48" t="str">
        <f t="shared" si="102"/>
        <v/>
      </c>
      <c r="R144" s="48" t="str">
        <f t="shared" si="102"/>
        <v/>
      </c>
      <c r="S144" s="48" t="str">
        <f t="shared" si="102"/>
        <v/>
      </c>
      <c r="T144" s="48" t="str">
        <f t="shared" si="102"/>
        <v/>
      </c>
      <c r="U144" s="48" t="str">
        <f t="shared" si="102"/>
        <v/>
      </c>
      <c r="V144" s="48" t="str">
        <f t="shared" si="102"/>
        <v/>
      </c>
      <c r="W144" s="48" t="str">
        <f t="shared" si="102"/>
        <v/>
      </c>
      <c r="X144" s="48" t="str">
        <f t="shared" si="101"/>
        <v/>
      </c>
      <c r="Y144" s="48" t="str">
        <f t="shared" si="101"/>
        <v/>
      </c>
    </row>
    <row r="145" spans="1:25" s="36" customFormat="1" ht="12" x14ac:dyDescent="0.2">
      <c r="A145" s="33" t="s">
        <v>238</v>
      </c>
      <c r="B145" s="34"/>
      <c r="C145" s="35" t="s">
        <v>221</v>
      </c>
      <c r="D145" s="21" t="str">
        <f t="shared" si="102"/>
        <v/>
      </c>
      <c r="E145" s="21" t="str">
        <f t="shared" si="102"/>
        <v/>
      </c>
      <c r="F145" s="21" t="str">
        <f t="shared" si="102"/>
        <v/>
      </c>
      <c r="G145" s="21" t="str">
        <f t="shared" si="102"/>
        <v/>
      </c>
      <c r="H145" s="21" t="str">
        <f t="shared" si="102"/>
        <v/>
      </c>
      <c r="I145" s="21" t="str">
        <f t="shared" si="102"/>
        <v/>
      </c>
      <c r="J145" s="21" t="str">
        <f t="shared" si="102"/>
        <v/>
      </c>
      <c r="K145" s="21" t="str">
        <f t="shared" si="102"/>
        <v/>
      </c>
      <c r="L145" s="21" t="str">
        <f t="shared" si="102"/>
        <v/>
      </c>
      <c r="M145" s="21" t="str">
        <f t="shared" si="102"/>
        <v/>
      </c>
      <c r="N145" s="21" t="str">
        <f t="shared" si="102"/>
        <v/>
      </c>
      <c r="O145" s="21" t="str">
        <f t="shared" si="102"/>
        <v/>
      </c>
      <c r="P145" s="21" t="str">
        <f t="shared" si="102"/>
        <v/>
      </c>
      <c r="Q145" s="21" t="str">
        <f t="shared" si="102"/>
        <v/>
      </c>
      <c r="R145" s="21" t="str">
        <f t="shared" si="102"/>
        <v/>
      </c>
      <c r="S145" s="21" t="str">
        <f t="shared" si="102"/>
        <v/>
      </c>
      <c r="T145" s="21" t="str">
        <f t="shared" si="102"/>
        <v/>
      </c>
      <c r="U145" s="21" t="str">
        <f t="shared" si="102"/>
        <v/>
      </c>
      <c r="V145" s="21" t="str">
        <f t="shared" si="102"/>
        <v/>
      </c>
      <c r="W145" s="21" t="str">
        <f t="shared" si="102"/>
        <v/>
      </c>
      <c r="X145" s="21" t="str">
        <f t="shared" si="101"/>
        <v/>
      </c>
      <c r="Y145" s="21" t="str">
        <f t="shared" si="101"/>
        <v/>
      </c>
    </row>
    <row r="146" spans="1:25" s="36" customFormat="1" ht="12" x14ac:dyDescent="0.2">
      <c r="A146" s="33" t="s">
        <v>239</v>
      </c>
      <c r="B146" s="34"/>
      <c r="C146" s="35" t="s">
        <v>222</v>
      </c>
      <c r="D146" s="21" t="str">
        <f t="shared" si="102"/>
        <v/>
      </c>
      <c r="E146" s="21" t="str">
        <f t="shared" si="102"/>
        <v/>
      </c>
      <c r="F146" s="21" t="str">
        <f t="shared" si="102"/>
        <v/>
      </c>
      <c r="G146" s="21" t="str">
        <f t="shared" si="102"/>
        <v/>
      </c>
      <c r="H146" s="21" t="str">
        <f t="shared" si="102"/>
        <v/>
      </c>
      <c r="I146" s="21" t="str">
        <f t="shared" si="102"/>
        <v/>
      </c>
      <c r="J146" s="21" t="str">
        <f t="shared" si="102"/>
        <v/>
      </c>
      <c r="K146" s="21" t="str">
        <f t="shared" si="102"/>
        <v/>
      </c>
      <c r="L146" s="21" t="str">
        <f t="shared" si="102"/>
        <v/>
      </c>
      <c r="M146" s="21" t="str">
        <f t="shared" si="102"/>
        <v/>
      </c>
      <c r="N146" s="21" t="str">
        <f t="shared" si="102"/>
        <v/>
      </c>
      <c r="O146" s="21" t="str">
        <f t="shared" si="102"/>
        <v/>
      </c>
      <c r="P146" s="21" t="str">
        <f t="shared" si="102"/>
        <v/>
      </c>
      <c r="Q146" s="21" t="str">
        <f t="shared" si="102"/>
        <v/>
      </c>
      <c r="R146" s="21" t="str">
        <f t="shared" si="102"/>
        <v/>
      </c>
      <c r="S146" s="21" t="str">
        <f t="shared" si="102"/>
        <v/>
      </c>
      <c r="T146" s="21" t="str">
        <f t="shared" si="102"/>
        <v/>
      </c>
      <c r="U146" s="21" t="str">
        <f t="shared" si="102"/>
        <v/>
      </c>
      <c r="V146" s="21" t="str">
        <f t="shared" si="102"/>
        <v/>
      </c>
      <c r="W146" s="21" t="str">
        <f t="shared" si="102"/>
        <v/>
      </c>
      <c r="X146" s="21" t="str">
        <f t="shared" si="101"/>
        <v/>
      </c>
      <c r="Y146" s="21" t="str">
        <f t="shared" si="101"/>
        <v/>
      </c>
    </row>
    <row r="147" spans="1:25" s="36" customFormat="1" ht="12" x14ac:dyDescent="0.2">
      <c r="A147" s="33" t="s">
        <v>240</v>
      </c>
      <c r="B147" s="34"/>
      <c r="C147" s="35" t="s">
        <v>163</v>
      </c>
      <c r="D147" s="21" t="str">
        <f t="shared" si="102"/>
        <v/>
      </c>
      <c r="E147" s="21" t="str">
        <f t="shared" si="102"/>
        <v/>
      </c>
      <c r="F147" s="21" t="str">
        <f t="shared" si="102"/>
        <v/>
      </c>
      <c r="G147" s="21" t="str">
        <f t="shared" si="102"/>
        <v/>
      </c>
      <c r="H147" s="21" t="str">
        <f t="shared" si="102"/>
        <v/>
      </c>
      <c r="I147" s="21" t="str">
        <f t="shared" si="102"/>
        <v/>
      </c>
      <c r="J147" s="21" t="str">
        <f t="shared" si="102"/>
        <v/>
      </c>
      <c r="K147" s="21" t="str">
        <f t="shared" si="102"/>
        <v/>
      </c>
      <c r="L147" s="21" t="str">
        <f t="shared" si="102"/>
        <v/>
      </c>
      <c r="M147" s="21" t="str">
        <f t="shared" si="102"/>
        <v/>
      </c>
      <c r="N147" s="21" t="str">
        <f t="shared" ref="D147:W155" si="103">IFERROR(N30/N69*100,"")</f>
        <v/>
      </c>
      <c r="O147" s="21" t="str">
        <f t="shared" si="103"/>
        <v/>
      </c>
      <c r="P147" s="21" t="str">
        <f t="shared" si="103"/>
        <v/>
      </c>
      <c r="Q147" s="21" t="str">
        <f t="shared" si="103"/>
        <v/>
      </c>
      <c r="R147" s="21" t="str">
        <f t="shared" si="103"/>
        <v/>
      </c>
      <c r="S147" s="21" t="str">
        <f t="shared" si="103"/>
        <v/>
      </c>
      <c r="T147" s="21" t="str">
        <f t="shared" si="103"/>
        <v/>
      </c>
      <c r="U147" s="21" t="str">
        <f t="shared" si="103"/>
        <v/>
      </c>
      <c r="V147" s="21" t="str">
        <f t="shared" si="103"/>
        <v/>
      </c>
      <c r="W147" s="21" t="str">
        <f t="shared" si="103"/>
        <v/>
      </c>
      <c r="X147" s="21" t="str">
        <f t="shared" si="101"/>
        <v/>
      </c>
      <c r="Y147" s="21" t="str">
        <f t="shared" si="101"/>
        <v/>
      </c>
    </row>
    <row r="148" spans="1:25" s="41" customFormat="1" ht="15" x14ac:dyDescent="0.25">
      <c r="A148" s="37" t="s">
        <v>99</v>
      </c>
      <c r="B148" s="38"/>
      <c r="C148" s="39" t="s">
        <v>223</v>
      </c>
      <c r="D148" s="48">
        <f t="shared" si="103"/>
        <v>250.89092795255925</v>
      </c>
      <c r="E148" s="48">
        <f t="shared" si="103"/>
        <v>229.14691782380356</v>
      </c>
      <c r="F148" s="48">
        <f t="shared" si="103"/>
        <v>216.75327588022674</v>
      </c>
      <c r="G148" s="48">
        <f t="shared" si="103"/>
        <v>161.35971330389444</v>
      </c>
      <c r="H148" s="48">
        <f t="shared" si="103"/>
        <v>110.84111824358101</v>
      </c>
      <c r="I148" s="48">
        <f t="shared" si="103"/>
        <v>112.76511107631273</v>
      </c>
      <c r="J148" s="48">
        <f t="shared" si="103"/>
        <v>103.79556609501547</v>
      </c>
      <c r="K148" s="48">
        <f t="shared" si="103"/>
        <v>91.876159907609818</v>
      </c>
      <c r="L148" s="48">
        <f t="shared" si="103"/>
        <v>92.508267759248895</v>
      </c>
      <c r="M148" s="48">
        <f t="shared" si="103"/>
        <v>89.071106959102579</v>
      </c>
      <c r="N148" s="48">
        <f t="shared" si="103"/>
        <v>99.514895362159805</v>
      </c>
      <c r="O148" s="48">
        <f t="shared" si="103"/>
        <v>91.490033374066115</v>
      </c>
      <c r="P148" s="48">
        <f t="shared" si="103"/>
        <v>89.71270139909592</v>
      </c>
      <c r="Q148" s="48">
        <f t="shared" si="103"/>
        <v>92.952297335672256</v>
      </c>
      <c r="R148" s="48">
        <f t="shared" si="103"/>
        <v>94.599553850258218</v>
      </c>
      <c r="S148" s="48">
        <f t="shared" si="103"/>
        <v>95.217554084123009</v>
      </c>
      <c r="T148" s="48">
        <f t="shared" si="103"/>
        <v>96.40819028899746</v>
      </c>
      <c r="U148" s="48">
        <f t="shared" si="103"/>
        <v>97.507392191297285</v>
      </c>
      <c r="V148" s="48">
        <f t="shared" si="103"/>
        <v>100</v>
      </c>
      <c r="W148" s="48">
        <f t="shared" si="103"/>
        <v>101.76738882554162</v>
      </c>
      <c r="X148" s="48">
        <f t="shared" si="101"/>
        <v>145.64873997049995</v>
      </c>
      <c r="Y148" s="48">
        <f t="shared" si="101"/>
        <v>145.64873997049997</v>
      </c>
    </row>
    <row r="149" spans="1:25" s="46" customFormat="1" ht="15.75" x14ac:dyDescent="0.25">
      <c r="A149" s="42" t="s">
        <v>113</v>
      </c>
      <c r="B149" s="43"/>
      <c r="C149" s="44" t="s">
        <v>224</v>
      </c>
      <c r="D149" s="47">
        <f t="shared" si="103"/>
        <v>79.157427573056708</v>
      </c>
      <c r="E149" s="47">
        <f t="shared" si="103"/>
        <v>72.769558856251251</v>
      </c>
      <c r="F149" s="47">
        <f t="shared" si="103"/>
        <v>81.509899926672119</v>
      </c>
      <c r="G149" s="47">
        <f t="shared" si="103"/>
        <v>57.426940947768955</v>
      </c>
      <c r="H149" s="47">
        <f t="shared" si="103"/>
        <v>54.679024896191883</v>
      </c>
      <c r="I149" s="47">
        <f t="shared" si="103"/>
        <v>55.125067984712082</v>
      </c>
      <c r="J149" s="47">
        <f t="shared" si="103"/>
        <v>56.660716382107957</v>
      </c>
      <c r="K149" s="47">
        <f t="shared" si="103"/>
        <v>45.24774286267845</v>
      </c>
      <c r="L149" s="47">
        <f t="shared" si="103"/>
        <v>49.98012143827507</v>
      </c>
      <c r="M149" s="47">
        <f t="shared" si="103"/>
        <v>45.241290162282468</v>
      </c>
      <c r="N149" s="47">
        <f t="shared" si="103"/>
        <v>55.203155795440281</v>
      </c>
      <c r="O149" s="47">
        <f t="shared" si="103"/>
        <v>53.128855405621636</v>
      </c>
      <c r="P149" s="47">
        <f t="shared" si="103"/>
        <v>49.540133566409686</v>
      </c>
      <c r="Q149" s="47">
        <f t="shared" si="103"/>
        <v>61.118415618155367</v>
      </c>
      <c r="R149" s="47">
        <f t="shared" si="103"/>
        <v>61.287878485301626</v>
      </c>
      <c r="S149" s="47">
        <f t="shared" si="103"/>
        <v>54.570817788959815</v>
      </c>
      <c r="T149" s="47">
        <f t="shared" si="103"/>
        <v>63.233062200617795</v>
      </c>
      <c r="U149" s="47">
        <f t="shared" si="103"/>
        <v>67.454081092440092</v>
      </c>
      <c r="V149" s="47">
        <f t="shared" si="103"/>
        <v>100</v>
      </c>
      <c r="W149" s="47">
        <f t="shared" si="103"/>
        <v>100.75464470407968</v>
      </c>
      <c r="X149" s="47">
        <f t="shared" si="101"/>
        <v>137.58188015797666</v>
      </c>
      <c r="Y149" s="47">
        <f t="shared" si="101"/>
        <v>138.7512259096836</v>
      </c>
    </row>
    <row r="150" spans="1:25" s="41" customFormat="1" ht="15" x14ac:dyDescent="0.25">
      <c r="A150" s="37" t="s">
        <v>241</v>
      </c>
      <c r="B150" s="38"/>
      <c r="C150" s="39" t="s">
        <v>225</v>
      </c>
      <c r="D150" s="48">
        <f t="shared" si="103"/>
        <v>21.028171655283707</v>
      </c>
      <c r="E150" s="48">
        <f t="shared" si="103"/>
        <v>34.071860802928754</v>
      </c>
      <c r="F150" s="48">
        <f t="shared" si="103"/>
        <v>32.975635252887272</v>
      </c>
      <c r="G150" s="48">
        <f t="shared" si="103"/>
        <v>36.195530381707748</v>
      </c>
      <c r="H150" s="48">
        <f t="shared" si="103"/>
        <v>34.420933443896402</v>
      </c>
      <c r="I150" s="48">
        <f t="shared" si="103"/>
        <v>37.05294568238201</v>
      </c>
      <c r="J150" s="48">
        <f t="shared" si="103"/>
        <v>47.827996682645541</v>
      </c>
      <c r="K150" s="48">
        <f t="shared" si="103"/>
        <v>32.528082155549157</v>
      </c>
      <c r="L150" s="48">
        <f t="shared" si="103"/>
        <v>30.888936765396586</v>
      </c>
      <c r="M150" s="48">
        <f t="shared" si="103"/>
        <v>32.797280697715081</v>
      </c>
      <c r="N150" s="48">
        <f t="shared" si="103"/>
        <v>59.659729874089976</v>
      </c>
      <c r="O150" s="48">
        <f t="shared" si="103"/>
        <v>42.971583928819811</v>
      </c>
      <c r="P150" s="48">
        <f t="shared" si="103"/>
        <v>48.688579290867644</v>
      </c>
      <c r="Q150" s="48">
        <f t="shared" si="103"/>
        <v>67.028361514002654</v>
      </c>
      <c r="R150" s="48">
        <f t="shared" si="103"/>
        <v>37.777149639653921</v>
      </c>
      <c r="S150" s="48">
        <f t="shared" si="103"/>
        <v>46.651573467918652</v>
      </c>
      <c r="T150" s="48">
        <f t="shared" si="103"/>
        <v>60.601305697992949</v>
      </c>
      <c r="U150" s="48">
        <f t="shared" si="103"/>
        <v>64.128839423338746</v>
      </c>
      <c r="V150" s="48">
        <f t="shared" si="103"/>
        <v>100</v>
      </c>
      <c r="W150" s="48">
        <f t="shared" si="103"/>
        <v>103.29509906152241</v>
      </c>
      <c r="X150" s="48">
        <f t="shared" si="101"/>
        <v>82.865142399669011</v>
      </c>
      <c r="Y150" s="48">
        <f t="shared" si="101"/>
        <v>82.875997147166999</v>
      </c>
    </row>
    <row r="151" spans="1:25" s="41" customFormat="1" ht="15" x14ac:dyDescent="0.25">
      <c r="A151" s="37" t="s">
        <v>242</v>
      </c>
      <c r="B151" s="38"/>
      <c r="C151" s="39" t="s">
        <v>94</v>
      </c>
      <c r="D151" s="48">
        <f t="shared" si="103"/>
        <v>110.47865365471006</v>
      </c>
      <c r="E151" s="48">
        <f t="shared" si="103"/>
        <v>108.73075936149421</v>
      </c>
      <c r="F151" s="48">
        <f t="shared" si="103"/>
        <v>103.26018479845061</v>
      </c>
      <c r="G151" s="48">
        <f t="shared" si="103"/>
        <v>63.436383346499916</v>
      </c>
      <c r="H151" s="48">
        <f t="shared" si="103"/>
        <v>59.48241213209625</v>
      </c>
      <c r="I151" s="48">
        <f t="shared" si="103"/>
        <v>60.091414673764461</v>
      </c>
      <c r="J151" s="48">
        <f t="shared" si="103"/>
        <v>65.445999012804052</v>
      </c>
      <c r="K151" s="48">
        <f t="shared" si="103"/>
        <v>58.208979308809781</v>
      </c>
      <c r="L151" s="48">
        <f t="shared" si="103"/>
        <v>58.105672686856593</v>
      </c>
      <c r="M151" s="48">
        <f t="shared" si="103"/>
        <v>52.574178601486835</v>
      </c>
      <c r="N151" s="48">
        <f t="shared" si="103"/>
        <v>53.1577622474965</v>
      </c>
      <c r="O151" s="48">
        <f t="shared" si="103"/>
        <v>58.193301996197953</v>
      </c>
      <c r="P151" s="48">
        <f t="shared" si="103"/>
        <v>50.022628422769053</v>
      </c>
      <c r="Q151" s="48">
        <f t="shared" si="103"/>
        <v>56.522782003112702</v>
      </c>
      <c r="R151" s="48">
        <f t="shared" si="103"/>
        <v>81.786630829673129</v>
      </c>
      <c r="S151" s="48">
        <f t="shared" si="103"/>
        <v>64.765692210207277</v>
      </c>
      <c r="T151" s="48">
        <f t="shared" si="103"/>
        <v>66.938192235849954</v>
      </c>
      <c r="U151" s="48">
        <f t="shared" si="103"/>
        <v>73.292390358463138</v>
      </c>
      <c r="V151" s="48">
        <f t="shared" si="103"/>
        <v>100</v>
      </c>
      <c r="W151" s="48">
        <f t="shared" si="103"/>
        <v>97.693286668787778</v>
      </c>
      <c r="X151" s="48">
        <f t="shared" si="101"/>
        <v>126.90080454895183</v>
      </c>
      <c r="Y151" s="48">
        <f t="shared" si="101"/>
        <v>126.90080454895183</v>
      </c>
    </row>
    <row r="152" spans="1:25" s="41" customFormat="1" ht="15" x14ac:dyDescent="0.25">
      <c r="A152" s="37" t="s">
        <v>243</v>
      </c>
      <c r="B152" s="38"/>
      <c r="C152" s="39" t="s">
        <v>226</v>
      </c>
      <c r="D152" s="48">
        <f t="shared" si="103"/>
        <v>101.83814585378741</v>
      </c>
      <c r="E152" s="48">
        <f t="shared" si="103"/>
        <v>97.65969219130028</v>
      </c>
      <c r="F152" s="48">
        <f t="shared" si="103"/>
        <v>96.998495282767394</v>
      </c>
      <c r="G152" s="48">
        <f t="shared" si="103"/>
        <v>64.234617485572969</v>
      </c>
      <c r="H152" s="48">
        <f t="shared" si="103"/>
        <v>60.398778109522681</v>
      </c>
      <c r="I152" s="48">
        <f t="shared" si="103"/>
        <v>59.216497606970307</v>
      </c>
      <c r="J152" s="48">
        <f t="shared" si="103"/>
        <v>61.752626284151582</v>
      </c>
      <c r="K152" s="48">
        <f t="shared" si="103"/>
        <v>62.579379023360801</v>
      </c>
      <c r="L152" s="48">
        <f t="shared" si="103"/>
        <v>60.53606399431645</v>
      </c>
      <c r="M152" s="48">
        <f t="shared" si="103"/>
        <v>52.785205949123878</v>
      </c>
      <c r="N152" s="48">
        <f t="shared" si="103"/>
        <v>51.276287914231567</v>
      </c>
      <c r="O152" s="48">
        <f t="shared" si="103"/>
        <v>60.84568700903796</v>
      </c>
      <c r="P152" s="48">
        <f t="shared" si="103"/>
        <v>48.00533235092972</v>
      </c>
      <c r="Q152" s="48">
        <f t="shared" si="103"/>
        <v>55.223564336847929</v>
      </c>
      <c r="R152" s="48">
        <f t="shared" si="103"/>
        <v>74.99566302170291</v>
      </c>
      <c r="S152" s="48">
        <f t="shared" si="103"/>
        <v>54.690843582762049</v>
      </c>
      <c r="T152" s="48">
        <f t="shared" si="103"/>
        <v>60.404760555354187</v>
      </c>
      <c r="U152" s="48">
        <f t="shared" si="103"/>
        <v>63.328481243767023</v>
      </c>
      <c r="V152" s="48">
        <f t="shared" si="103"/>
        <v>100</v>
      </c>
      <c r="W152" s="48">
        <f t="shared" si="103"/>
        <v>99.8857142857143</v>
      </c>
      <c r="X152" s="48">
        <f t="shared" si="101"/>
        <v>103.29737056112769</v>
      </c>
      <c r="Y152" s="48">
        <f t="shared" si="101"/>
        <v>104.91223305035847</v>
      </c>
    </row>
    <row r="153" spans="1:25" s="41" customFormat="1" ht="15" x14ac:dyDescent="0.25">
      <c r="A153" s="37" t="s">
        <v>244</v>
      </c>
      <c r="B153" s="38"/>
      <c r="C153" s="39" t="s">
        <v>227</v>
      </c>
      <c r="D153" s="48">
        <f t="shared" si="103"/>
        <v>95.813710757339493</v>
      </c>
      <c r="E153" s="48">
        <f t="shared" si="103"/>
        <v>96.908176290781626</v>
      </c>
      <c r="F153" s="48">
        <f t="shared" si="103"/>
        <v>91.586926106791594</v>
      </c>
      <c r="G153" s="48">
        <f t="shared" si="103"/>
        <v>60.995887007517211</v>
      </c>
      <c r="H153" s="48">
        <f t="shared" si="103"/>
        <v>57.344060127541461</v>
      </c>
      <c r="I153" s="48">
        <f t="shared" si="103"/>
        <v>57.808139567923313</v>
      </c>
      <c r="J153" s="48">
        <f t="shared" si="103"/>
        <v>63.172586058109644</v>
      </c>
      <c r="K153" s="48">
        <f t="shared" si="103"/>
        <v>55.693703019318306</v>
      </c>
      <c r="L153" s="48">
        <f t="shared" si="103"/>
        <v>57.082710824975265</v>
      </c>
      <c r="M153" s="48">
        <f t="shared" si="103"/>
        <v>51.899962266429299</v>
      </c>
      <c r="N153" s="48">
        <f t="shared" si="103"/>
        <v>53.248689830818577</v>
      </c>
      <c r="O153" s="48">
        <f t="shared" si="103"/>
        <v>58.982746284803426</v>
      </c>
      <c r="P153" s="48">
        <f t="shared" si="103"/>
        <v>51.228668315951055</v>
      </c>
      <c r="Q153" s="48">
        <f t="shared" si="103"/>
        <v>57.154173643954962</v>
      </c>
      <c r="R153" s="48">
        <f t="shared" si="103"/>
        <v>82.049428510327459</v>
      </c>
      <c r="S153" s="48">
        <f t="shared" si="103"/>
        <v>65.956333611085498</v>
      </c>
      <c r="T153" s="48">
        <f t="shared" si="103"/>
        <v>67.942180350725494</v>
      </c>
      <c r="U153" s="48">
        <f t="shared" si="103"/>
        <v>73.275725626804302</v>
      </c>
      <c r="V153" s="48">
        <f t="shared" si="103"/>
        <v>100</v>
      </c>
      <c r="W153" s="48">
        <f t="shared" si="103"/>
        <v>100.38137822198843</v>
      </c>
      <c r="X153" s="48">
        <f t="shared" si="101"/>
        <v>206.86631594453536</v>
      </c>
      <c r="Y153" s="48">
        <f t="shared" si="101"/>
        <v>209.66994437346634</v>
      </c>
    </row>
    <row r="154" spans="1:25" x14ac:dyDescent="0.2">
      <c r="A154" s="10"/>
      <c r="B154" s="11"/>
      <c r="C154" s="14"/>
      <c r="D154" s="17" t="str">
        <f t="shared" si="103"/>
        <v/>
      </c>
      <c r="E154" s="17" t="str">
        <f t="shared" si="103"/>
        <v/>
      </c>
      <c r="F154" s="17" t="str">
        <f t="shared" si="103"/>
        <v/>
      </c>
      <c r="G154" s="17" t="str">
        <f t="shared" si="103"/>
        <v/>
      </c>
      <c r="H154" s="17" t="str">
        <f t="shared" si="103"/>
        <v/>
      </c>
      <c r="I154" s="17" t="str">
        <f t="shared" si="103"/>
        <v/>
      </c>
      <c r="J154" s="17" t="str">
        <f t="shared" si="103"/>
        <v/>
      </c>
      <c r="K154" s="17" t="str">
        <f t="shared" si="103"/>
        <v/>
      </c>
      <c r="L154" s="17" t="str">
        <f t="shared" si="103"/>
        <v/>
      </c>
      <c r="M154" s="17" t="str">
        <f t="shared" si="103"/>
        <v/>
      </c>
      <c r="N154" s="17" t="str">
        <f t="shared" si="103"/>
        <v/>
      </c>
      <c r="O154" s="17" t="str">
        <f t="shared" si="103"/>
        <v/>
      </c>
      <c r="P154" s="17" t="str">
        <f t="shared" si="103"/>
        <v/>
      </c>
      <c r="Q154" s="17" t="str">
        <f t="shared" si="103"/>
        <v/>
      </c>
      <c r="R154" s="17" t="str">
        <f t="shared" si="103"/>
        <v/>
      </c>
      <c r="S154" s="17" t="str">
        <f t="shared" si="103"/>
        <v/>
      </c>
      <c r="T154" s="17" t="str">
        <f t="shared" si="103"/>
        <v/>
      </c>
      <c r="U154" s="17" t="str">
        <f t="shared" si="103"/>
        <v/>
      </c>
      <c r="V154" s="17" t="str">
        <f t="shared" si="103"/>
        <v/>
      </c>
      <c r="W154" s="17" t="str">
        <f t="shared" si="103"/>
        <v/>
      </c>
      <c r="X154" s="17" t="str">
        <f t="shared" si="101"/>
        <v/>
      </c>
      <c r="Y154" s="17" t="str">
        <f t="shared" si="101"/>
        <v/>
      </c>
    </row>
    <row r="155" spans="1:25" x14ac:dyDescent="0.2">
      <c r="A155" s="12" t="s">
        <v>150</v>
      </c>
      <c r="B155" s="12"/>
      <c r="C155" s="9" t="s">
        <v>112</v>
      </c>
      <c r="D155" s="19">
        <f t="shared" si="103"/>
        <v>38.49499019622052</v>
      </c>
      <c r="E155" s="19">
        <f t="shared" si="103"/>
        <v>34.39227645238239</v>
      </c>
      <c r="F155" s="19">
        <f t="shared" si="103"/>
        <v>43.739692010018963</v>
      </c>
      <c r="G155" s="19">
        <f t="shared" si="103"/>
        <v>44.036577085981563</v>
      </c>
      <c r="H155" s="19">
        <f t="shared" si="103"/>
        <v>33.413020348254491</v>
      </c>
      <c r="I155" s="19">
        <f t="shared" si="103"/>
        <v>46.088054325968024</v>
      </c>
      <c r="J155" s="19">
        <f t="shared" si="103"/>
        <v>48.659576741568955</v>
      </c>
      <c r="K155" s="19">
        <f t="shared" si="103"/>
        <v>45.393882338086947</v>
      </c>
      <c r="L155" s="19">
        <f t="shared" si="103"/>
        <v>45.701547078068494</v>
      </c>
      <c r="M155" s="19">
        <f t="shared" si="103"/>
        <v>39.240834641278752</v>
      </c>
      <c r="N155" s="19">
        <f t="shared" si="103"/>
        <v>38.810101769146229</v>
      </c>
      <c r="O155" s="19">
        <f t="shared" si="103"/>
        <v>47.931769830063509</v>
      </c>
      <c r="P155" s="19">
        <f t="shared" si="103"/>
        <v>37.41040596714911</v>
      </c>
      <c r="Q155" s="19">
        <f t="shared" si="103"/>
        <v>51.012995409459648</v>
      </c>
      <c r="R155" s="19">
        <f t="shared" si="103"/>
        <v>64.765895470372755</v>
      </c>
      <c r="S155" s="19">
        <f t="shared" si="103"/>
        <v>53.716500726866087</v>
      </c>
      <c r="T155" s="19">
        <f t="shared" si="103"/>
        <v>48.920075927833025</v>
      </c>
      <c r="U155" s="19">
        <f t="shared" si="103"/>
        <v>58.511063744572979</v>
      </c>
      <c r="V155" s="19">
        <f t="shared" si="103"/>
        <v>100</v>
      </c>
      <c r="W155" s="19">
        <f t="shared" si="103"/>
        <v>101.97652584888878</v>
      </c>
      <c r="X155" s="19">
        <f t="shared" si="101"/>
        <v>126.19883427981236</v>
      </c>
      <c r="Y155" s="19">
        <f t="shared" si="101"/>
        <v>111.89803303520907</v>
      </c>
    </row>
    <row r="158" spans="1:25" ht="26.25" customHeight="1" x14ac:dyDescent="0.2">
      <c r="A158" s="132" t="s">
        <v>198</v>
      </c>
      <c r="B158" s="132"/>
      <c r="C158" s="132"/>
    </row>
    <row r="160" spans="1:25" x14ac:dyDescent="0.2">
      <c r="A160" s="5" t="s">
        <v>0</v>
      </c>
      <c r="B160" s="6" t="s">
        <v>1</v>
      </c>
      <c r="C160" s="13" t="s">
        <v>2</v>
      </c>
      <c r="D160" s="1">
        <v>1997</v>
      </c>
      <c r="E160" s="1">
        <f>+D160+1</f>
        <v>1998</v>
      </c>
      <c r="F160" s="1">
        <f>+E160+1</f>
        <v>1999</v>
      </c>
      <c r="G160" s="1">
        <f t="shared" ref="G160:Y160" si="104">+F160+1</f>
        <v>2000</v>
      </c>
      <c r="H160" s="1">
        <f t="shared" si="104"/>
        <v>2001</v>
      </c>
      <c r="I160" s="1">
        <f t="shared" si="104"/>
        <v>2002</v>
      </c>
      <c r="J160" s="1">
        <f t="shared" si="104"/>
        <v>2003</v>
      </c>
      <c r="K160" s="1">
        <f t="shared" si="104"/>
        <v>2004</v>
      </c>
      <c r="L160" s="1">
        <f t="shared" si="104"/>
        <v>2005</v>
      </c>
      <c r="M160" s="1">
        <f t="shared" si="104"/>
        <v>2006</v>
      </c>
      <c r="N160" s="1">
        <f t="shared" si="104"/>
        <v>2007</v>
      </c>
      <c r="O160" s="1">
        <f t="shared" si="104"/>
        <v>2008</v>
      </c>
      <c r="P160" s="1">
        <f t="shared" si="104"/>
        <v>2009</v>
      </c>
      <c r="Q160" s="1">
        <f t="shared" si="104"/>
        <v>2010</v>
      </c>
      <c r="R160" s="1">
        <f t="shared" si="104"/>
        <v>2011</v>
      </c>
      <c r="S160" s="1">
        <f t="shared" si="104"/>
        <v>2012</v>
      </c>
      <c r="T160" s="1">
        <f t="shared" si="104"/>
        <v>2013</v>
      </c>
      <c r="U160" s="1">
        <f t="shared" si="104"/>
        <v>2014</v>
      </c>
      <c r="V160" s="1">
        <f t="shared" si="104"/>
        <v>2015</v>
      </c>
      <c r="W160" s="1">
        <f t="shared" si="104"/>
        <v>2016</v>
      </c>
      <c r="X160" s="1">
        <f t="shared" si="104"/>
        <v>2017</v>
      </c>
      <c r="Y160" s="1">
        <f t="shared" si="104"/>
        <v>2018</v>
      </c>
    </row>
    <row r="161" spans="1:25" s="46" customFormat="1" ht="15.75" x14ac:dyDescent="0.25">
      <c r="A161" s="42" t="s">
        <v>63</v>
      </c>
      <c r="B161" s="43"/>
      <c r="C161" s="44" t="s">
        <v>200</v>
      </c>
      <c r="D161" s="45" t="str">
        <f t="shared" ref="D161:D178" si="105">IFERROR((D122/C122-1)*100,"")</f>
        <v/>
      </c>
      <c r="E161" s="47">
        <f t="shared" ref="E161:W174" si="106">IFERROR((E122/D122-1)*100,"")</f>
        <v>-7.430082917961089</v>
      </c>
      <c r="F161" s="47">
        <f t="shared" si="106"/>
        <v>33.757016770946116</v>
      </c>
      <c r="G161" s="47">
        <f t="shared" si="106"/>
        <v>6.7121013783937089</v>
      </c>
      <c r="H161" s="47">
        <f t="shared" si="106"/>
        <v>-28.155221749484006</v>
      </c>
      <c r="I161" s="47">
        <f t="shared" si="106"/>
        <v>45.944470541441085</v>
      </c>
      <c r="J161" s="47">
        <f t="shared" si="106"/>
        <v>6.6210431106822787</v>
      </c>
      <c r="K161" s="47">
        <f t="shared" si="106"/>
        <v>-3.9486272281146761</v>
      </c>
      <c r="L161" s="47">
        <f t="shared" si="106"/>
        <v>0.16932040406039128</v>
      </c>
      <c r="M161" s="47">
        <f t="shared" si="106"/>
        <v>-14.662496342218356</v>
      </c>
      <c r="N161" s="47">
        <f t="shared" si="106"/>
        <v>-5.1749676880471052</v>
      </c>
      <c r="O161" s="47">
        <f t="shared" si="106"/>
        <v>28.157849064320708</v>
      </c>
      <c r="P161" s="47">
        <f t="shared" si="106"/>
        <v>-23.975081137278298</v>
      </c>
      <c r="Q161" s="47">
        <f t="shared" si="106"/>
        <v>38.236628990529489</v>
      </c>
      <c r="R161" s="47">
        <f t="shared" si="106"/>
        <v>33.197688117163594</v>
      </c>
      <c r="S161" s="47">
        <f t="shared" si="106"/>
        <v>-18.639775574484375</v>
      </c>
      <c r="T161" s="47">
        <f t="shared" si="106"/>
        <v>-12.218937982181243</v>
      </c>
      <c r="U161" s="47">
        <f t="shared" si="106"/>
        <v>22.374329233158321</v>
      </c>
      <c r="V161" s="47">
        <f t="shared" si="106"/>
        <v>76.614527637451474</v>
      </c>
      <c r="W161" s="47">
        <f t="shared" si="106"/>
        <v>2.1999458517587778</v>
      </c>
      <c r="X161" s="47">
        <f>IFERROR((X122/W122-1)*100,"")</f>
        <v>21.230347631423196</v>
      </c>
      <c r="Y161" s="47">
        <f>IFERROR((Y122/X122-1)*100,"")</f>
        <v>-19.067589385605864</v>
      </c>
    </row>
    <row r="162" spans="1:25" s="41" customFormat="1" ht="15" x14ac:dyDescent="0.25">
      <c r="A162" s="37" t="s">
        <v>65</v>
      </c>
      <c r="B162" s="38"/>
      <c r="C162" s="39" t="s">
        <v>201</v>
      </c>
      <c r="D162" s="40" t="str">
        <f t="shared" si="105"/>
        <v/>
      </c>
      <c r="E162" s="48" t="str">
        <f t="shared" si="106"/>
        <v/>
      </c>
      <c r="F162" s="48" t="str">
        <f t="shared" si="106"/>
        <v/>
      </c>
      <c r="G162" s="48" t="str">
        <f t="shared" si="106"/>
        <v/>
      </c>
      <c r="H162" s="48" t="str">
        <f t="shared" si="106"/>
        <v/>
      </c>
      <c r="I162" s="48" t="str">
        <f t="shared" si="106"/>
        <v/>
      </c>
      <c r="J162" s="48" t="str">
        <f t="shared" si="106"/>
        <v/>
      </c>
      <c r="K162" s="48" t="str">
        <f t="shared" si="106"/>
        <v/>
      </c>
      <c r="L162" s="48" t="str">
        <f t="shared" si="106"/>
        <v/>
      </c>
      <c r="M162" s="48" t="str">
        <f t="shared" si="106"/>
        <v/>
      </c>
      <c r="N162" s="48" t="str">
        <f t="shared" si="106"/>
        <v/>
      </c>
      <c r="O162" s="48" t="str">
        <f t="shared" si="106"/>
        <v/>
      </c>
      <c r="P162" s="48" t="str">
        <f t="shared" si="106"/>
        <v/>
      </c>
      <c r="Q162" s="48" t="str">
        <f t="shared" si="106"/>
        <v/>
      </c>
      <c r="R162" s="48" t="str">
        <f t="shared" si="106"/>
        <v/>
      </c>
      <c r="S162" s="48" t="str">
        <f t="shared" si="106"/>
        <v/>
      </c>
      <c r="T162" s="48" t="str">
        <f t="shared" si="106"/>
        <v/>
      </c>
      <c r="U162" s="48" t="str">
        <f t="shared" si="106"/>
        <v/>
      </c>
      <c r="V162" s="48" t="str">
        <f t="shared" si="106"/>
        <v/>
      </c>
      <c r="W162" s="48" t="str">
        <f t="shared" si="106"/>
        <v/>
      </c>
      <c r="X162" s="48" t="str">
        <f t="shared" ref="X162:Y194" si="107">IFERROR((X123/W123-1)*100,"")</f>
        <v/>
      </c>
      <c r="Y162" s="48" t="str">
        <f t="shared" si="107"/>
        <v/>
      </c>
    </row>
    <row r="163" spans="1:25" s="41" customFormat="1" ht="15" x14ac:dyDescent="0.25">
      <c r="A163" s="37" t="s">
        <v>67</v>
      </c>
      <c r="B163" s="38"/>
      <c r="C163" s="39" t="s">
        <v>202</v>
      </c>
      <c r="D163" s="40" t="str">
        <f t="shared" si="105"/>
        <v/>
      </c>
      <c r="E163" s="48" t="str">
        <f t="shared" si="106"/>
        <v/>
      </c>
      <c r="F163" s="48" t="str">
        <f t="shared" si="106"/>
        <v/>
      </c>
      <c r="G163" s="48" t="str">
        <f t="shared" si="106"/>
        <v/>
      </c>
      <c r="H163" s="48" t="str">
        <f t="shared" si="106"/>
        <v/>
      </c>
      <c r="I163" s="48" t="str">
        <f t="shared" si="106"/>
        <v/>
      </c>
      <c r="J163" s="48" t="str">
        <f t="shared" si="106"/>
        <v/>
      </c>
      <c r="K163" s="48" t="str">
        <f t="shared" si="106"/>
        <v/>
      </c>
      <c r="L163" s="48" t="str">
        <f t="shared" si="106"/>
        <v/>
      </c>
      <c r="M163" s="48" t="str">
        <f t="shared" si="106"/>
        <v/>
      </c>
      <c r="N163" s="48" t="str">
        <f t="shared" si="106"/>
        <v/>
      </c>
      <c r="O163" s="48" t="str">
        <f t="shared" si="106"/>
        <v/>
      </c>
      <c r="P163" s="48" t="str">
        <f t="shared" si="106"/>
        <v/>
      </c>
      <c r="Q163" s="48" t="str">
        <f t="shared" si="106"/>
        <v/>
      </c>
      <c r="R163" s="48" t="str">
        <f t="shared" si="106"/>
        <v/>
      </c>
      <c r="S163" s="48" t="str">
        <f t="shared" si="106"/>
        <v/>
      </c>
      <c r="T163" s="48" t="str">
        <f t="shared" si="106"/>
        <v/>
      </c>
      <c r="U163" s="48" t="str">
        <f t="shared" si="106"/>
        <v/>
      </c>
      <c r="V163" s="48" t="str">
        <f t="shared" si="106"/>
        <v/>
      </c>
      <c r="W163" s="48" t="str">
        <f t="shared" si="106"/>
        <v/>
      </c>
      <c r="X163" s="48" t="str">
        <f t="shared" si="107"/>
        <v/>
      </c>
      <c r="Y163" s="48" t="str">
        <f t="shared" si="107"/>
        <v/>
      </c>
    </row>
    <row r="164" spans="1:25" s="41" customFormat="1" ht="15" x14ac:dyDescent="0.25">
      <c r="A164" s="37" t="s">
        <v>69</v>
      </c>
      <c r="B164" s="38"/>
      <c r="C164" s="39" t="s">
        <v>203</v>
      </c>
      <c r="D164" s="40" t="str">
        <f t="shared" si="105"/>
        <v/>
      </c>
      <c r="E164" s="48">
        <f t="shared" si="106"/>
        <v>-7.622809160168476</v>
      </c>
      <c r="F164" s="48">
        <f t="shared" si="106"/>
        <v>34.44267473030316</v>
      </c>
      <c r="G164" s="48">
        <f t="shared" si="106"/>
        <v>7.3713781581526083</v>
      </c>
      <c r="H164" s="48">
        <f t="shared" si="106"/>
        <v>-28.165091569601262</v>
      </c>
      <c r="I164" s="48">
        <f t="shared" si="106"/>
        <v>47.778272461540958</v>
      </c>
      <c r="J164" s="48">
        <f t="shared" si="106"/>
        <v>6.2978550680009793</v>
      </c>
      <c r="K164" s="48">
        <f t="shared" si="106"/>
        <v>-6.6086115789006143</v>
      </c>
      <c r="L164" s="48">
        <f t="shared" si="106"/>
        <v>-4.495730655093011E-2</v>
      </c>
      <c r="M164" s="48">
        <f t="shared" si="106"/>
        <v>-14.932117389967081</v>
      </c>
      <c r="N164" s="48">
        <f t="shared" si="106"/>
        <v>-4.7293700287914913</v>
      </c>
      <c r="O164" s="48">
        <f t="shared" si="106"/>
        <v>27.996998206704362</v>
      </c>
      <c r="P164" s="48">
        <f t="shared" si="106"/>
        <v>-24.560662317359416</v>
      </c>
      <c r="Q164" s="48">
        <f t="shared" si="106"/>
        <v>38.057992723007274</v>
      </c>
      <c r="R164" s="48">
        <f t="shared" si="106"/>
        <v>35.762881634065401</v>
      </c>
      <c r="S164" s="48">
        <f t="shared" si="106"/>
        <v>-18.604306377703484</v>
      </c>
      <c r="T164" s="48">
        <f t="shared" si="106"/>
        <v>-13.430325113370344</v>
      </c>
      <c r="U164" s="48">
        <f t="shared" si="106"/>
        <v>24.028480845095856</v>
      </c>
      <c r="V164" s="48">
        <f t="shared" si="106"/>
        <v>77.31919282766124</v>
      </c>
      <c r="W164" s="48">
        <f t="shared" si="106"/>
        <v>2.200191743896851</v>
      </c>
      <c r="X164" s="48">
        <f t="shared" si="107"/>
        <v>21.200907707780004</v>
      </c>
      <c r="Y164" s="48">
        <f t="shared" si="107"/>
        <v>-19.157028799159882</v>
      </c>
    </row>
    <row r="165" spans="1:25" s="36" customFormat="1" ht="12" x14ac:dyDescent="0.2">
      <c r="A165" s="33" t="s">
        <v>228</v>
      </c>
      <c r="B165" s="34"/>
      <c r="C165" s="35" t="s">
        <v>204</v>
      </c>
      <c r="D165" s="20" t="str">
        <f t="shared" si="105"/>
        <v/>
      </c>
      <c r="E165" s="21">
        <f t="shared" si="106"/>
        <v>-7.622809160168476</v>
      </c>
      <c r="F165" s="21">
        <f t="shared" si="106"/>
        <v>34.44267473030316</v>
      </c>
      <c r="G165" s="21">
        <f t="shared" si="106"/>
        <v>7.3713781581526083</v>
      </c>
      <c r="H165" s="21">
        <f t="shared" si="106"/>
        <v>-28.165091569601262</v>
      </c>
      <c r="I165" s="21">
        <f t="shared" si="106"/>
        <v>47.778272461540958</v>
      </c>
      <c r="J165" s="21">
        <f t="shared" si="106"/>
        <v>6.2978550680009793</v>
      </c>
      <c r="K165" s="21">
        <f t="shared" si="106"/>
        <v>-6.6086115789006143</v>
      </c>
      <c r="L165" s="21">
        <f t="shared" si="106"/>
        <v>-4.495730655093011E-2</v>
      </c>
      <c r="M165" s="21">
        <f t="shared" si="106"/>
        <v>-14.932117389967081</v>
      </c>
      <c r="N165" s="21">
        <f t="shared" si="106"/>
        <v>-4.7293700287914913</v>
      </c>
      <c r="O165" s="21">
        <f t="shared" si="106"/>
        <v>27.996998206704362</v>
      </c>
      <c r="P165" s="21">
        <f t="shared" si="106"/>
        <v>-24.560662317359416</v>
      </c>
      <c r="Q165" s="21">
        <f t="shared" si="106"/>
        <v>38.057992723007274</v>
      </c>
      <c r="R165" s="21">
        <f t="shared" si="106"/>
        <v>35.762881634065401</v>
      </c>
      <c r="S165" s="21">
        <f t="shared" si="106"/>
        <v>-18.604306377703484</v>
      </c>
      <c r="T165" s="21">
        <f t="shared" si="106"/>
        <v>-13.430325113370344</v>
      </c>
      <c r="U165" s="21">
        <f t="shared" si="106"/>
        <v>24.028480845095856</v>
      </c>
      <c r="V165" s="21">
        <f t="shared" si="106"/>
        <v>77.31919282766124</v>
      </c>
      <c r="W165" s="21">
        <f t="shared" si="106"/>
        <v>2.200191743896851</v>
      </c>
      <c r="X165" s="21">
        <f t="shared" si="107"/>
        <v>21.201044386422964</v>
      </c>
      <c r="Y165" s="21">
        <f t="shared" si="107"/>
        <v>-19.156972047180474</v>
      </c>
    </row>
    <row r="166" spans="1:25" s="36" customFormat="1" ht="12" x14ac:dyDescent="0.2">
      <c r="A166" s="33" t="s">
        <v>229</v>
      </c>
      <c r="B166" s="34"/>
      <c r="C166" s="35" t="s">
        <v>205</v>
      </c>
      <c r="D166" s="20" t="str">
        <f t="shared" si="105"/>
        <v/>
      </c>
      <c r="E166" s="21" t="str">
        <f t="shared" si="106"/>
        <v/>
      </c>
      <c r="F166" s="21" t="str">
        <f t="shared" si="106"/>
        <v/>
      </c>
      <c r="G166" s="21" t="str">
        <f t="shared" si="106"/>
        <v/>
      </c>
      <c r="H166" s="21" t="str">
        <f t="shared" si="106"/>
        <v/>
      </c>
      <c r="I166" s="21" t="str">
        <f t="shared" si="106"/>
        <v/>
      </c>
      <c r="J166" s="21" t="str">
        <f t="shared" si="106"/>
        <v/>
      </c>
      <c r="K166" s="21" t="str">
        <f t="shared" si="106"/>
        <v/>
      </c>
      <c r="L166" s="21" t="str">
        <f t="shared" si="106"/>
        <v/>
      </c>
      <c r="M166" s="21" t="str">
        <f t="shared" si="106"/>
        <v/>
      </c>
      <c r="N166" s="21" t="str">
        <f t="shared" si="106"/>
        <v/>
      </c>
      <c r="O166" s="21" t="str">
        <f t="shared" si="106"/>
        <v/>
      </c>
      <c r="P166" s="21" t="str">
        <f t="shared" si="106"/>
        <v/>
      </c>
      <c r="Q166" s="21" t="str">
        <f t="shared" si="106"/>
        <v/>
      </c>
      <c r="R166" s="21" t="str">
        <f t="shared" si="106"/>
        <v/>
      </c>
      <c r="S166" s="21" t="str">
        <f t="shared" si="106"/>
        <v/>
      </c>
      <c r="T166" s="21" t="str">
        <f t="shared" si="106"/>
        <v/>
      </c>
      <c r="U166" s="21" t="str">
        <f t="shared" si="106"/>
        <v/>
      </c>
      <c r="V166" s="21" t="str">
        <f t="shared" si="106"/>
        <v/>
      </c>
      <c r="W166" s="21" t="str">
        <f t="shared" si="106"/>
        <v/>
      </c>
      <c r="X166" s="21" t="str">
        <f t="shared" si="107"/>
        <v/>
      </c>
      <c r="Y166" s="21" t="str">
        <f t="shared" si="107"/>
        <v/>
      </c>
    </row>
    <row r="167" spans="1:25" s="41" customFormat="1" ht="15" x14ac:dyDescent="0.25">
      <c r="A167" s="37" t="s">
        <v>71</v>
      </c>
      <c r="B167" s="38"/>
      <c r="C167" s="39" t="s">
        <v>206</v>
      </c>
      <c r="D167" s="40" t="str">
        <f t="shared" si="105"/>
        <v/>
      </c>
      <c r="E167" s="48" t="str">
        <f t="shared" si="106"/>
        <v/>
      </c>
      <c r="F167" s="48" t="str">
        <f t="shared" si="106"/>
        <v/>
      </c>
      <c r="G167" s="48" t="str">
        <f t="shared" si="106"/>
        <v/>
      </c>
      <c r="H167" s="48" t="str">
        <f t="shared" si="106"/>
        <v/>
      </c>
      <c r="I167" s="48" t="str">
        <f t="shared" si="106"/>
        <v/>
      </c>
      <c r="J167" s="48" t="str">
        <f t="shared" si="106"/>
        <v/>
      </c>
      <c r="K167" s="48" t="str">
        <f t="shared" si="106"/>
        <v/>
      </c>
      <c r="L167" s="48" t="str">
        <f t="shared" si="106"/>
        <v/>
      </c>
      <c r="M167" s="48" t="str">
        <f t="shared" si="106"/>
        <v/>
      </c>
      <c r="N167" s="48" t="str">
        <f t="shared" si="106"/>
        <v/>
      </c>
      <c r="O167" s="48" t="str">
        <f t="shared" si="106"/>
        <v/>
      </c>
      <c r="P167" s="48" t="str">
        <f t="shared" si="106"/>
        <v/>
      </c>
      <c r="Q167" s="48" t="str">
        <f t="shared" si="106"/>
        <v/>
      </c>
      <c r="R167" s="48" t="str">
        <f t="shared" si="106"/>
        <v/>
      </c>
      <c r="S167" s="48" t="str">
        <f t="shared" si="106"/>
        <v/>
      </c>
      <c r="T167" s="48" t="str">
        <f t="shared" si="106"/>
        <v/>
      </c>
      <c r="U167" s="48" t="str">
        <f t="shared" si="106"/>
        <v/>
      </c>
      <c r="V167" s="48" t="str">
        <f t="shared" si="106"/>
        <v/>
      </c>
      <c r="W167" s="48" t="str">
        <f t="shared" si="106"/>
        <v/>
      </c>
      <c r="X167" s="48" t="str">
        <f t="shared" si="107"/>
        <v/>
      </c>
      <c r="Y167" s="48" t="str">
        <f t="shared" si="107"/>
        <v/>
      </c>
    </row>
    <row r="168" spans="1:25" s="41" customFormat="1" ht="15" x14ac:dyDescent="0.25">
      <c r="A168" s="37" t="s">
        <v>230</v>
      </c>
      <c r="B168" s="38"/>
      <c r="C168" s="39" t="s">
        <v>207</v>
      </c>
      <c r="D168" s="40" t="str">
        <f t="shared" si="105"/>
        <v/>
      </c>
      <c r="E168" s="48" t="str">
        <f t="shared" si="106"/>
        <v/>
      </c>
      <c r="F168" s="48" t="str">
        <f t="shared" si="106"/>
        <v/>
      </c>
      <c r="G168" s="48" t="str">
        <f t="shared" si="106"/>
        <v/>
      </c>
      <c r="H168" s="48" t="str">
        <f t="shared" si="106"/>
        <v/>
      </c>
      <c r="I168" s="48" t="str">
        <f t="shared" si="106"/>
        <v/>
      </c>
      <c r="J168" s="48" t="str">
        <f t="shared" si="106"/>
        <v/>
      </c>
      <c r="K168" s="48" t="str">
        <f t="shared" si="106"/>
        <v/>
      </c>
      <c r="L168" s="48" t="str">
        <f t="shared" si="106"/>
        <v/>
      </c>
      <c r="M168" s="48" t="str">
        <f t="shared" si="106"/>
        <v/>
      </c>
      <c r="N168" s="48" t="str">
        <f t="shared" si="106"/>
        <v/>
      </c>
      <c r="O168" s="48" t="str">
        <f t="shared" si="106"/>
        <v/>
      </c>
      <c r="P168" s="48" t="str">
        <f t="shared" si="106"/>
        <v/>
      </c>
      <c r="Q168" s="48" t="str">
        <f t="shared" si="106"/>
        <v/>
      </c>
      <c r="R168" s="48" t="str">
        <f t="shared" si="106"/>
        <v/>
      </c>
      <c r="S168" s="48" t="str">
        <f t="shared" si="106"/>
        <v/>
      </c>
      <c r="T168" s="48" t="str">
        <f t="shared" si="106"/>
        <v/>
      </c>
      <c r="U168" s="48" t="str">
        <f t="shared" si="106"/>
        <v/>
      </c>
      <c r="V168" s="48" t="str">
        <f t="shared" si="106"/>
        <v/>
      </c>
      <c r="W168" s="48" t="str">
        <f t="shared" si="106"/>
        <v/>
      </c>
      <c r="X168" s="48" t="str">
        <f t="shared" si="107"/>
        <v/>
      </c>
      <c r="Y168" s="48" t="str">
        <f t="shared" si="107"/>
        <v/>
      </c>
    </row>
    <row r="169" spans="1:25" s="41" customFormat="1" ht="15" x14ac:dyDescent="0.25">
      <c r="A169" s="37" t="s">
        <v>231</v>
      </c>
      <c r="B169" s="38"/>
      <c r="C169" s="39" t="s">
        <v>208</v>
      </c>
      <c r="D169" s="40" t="str">
        <f t="shared" si="105"/>
        <v/>
      </c>
      <c r="E169" s="48">
        <f t="shared" si="106"/>
        <v>-7.2600511500022886</v>
      </c>
      <c r="F169" s="48">
        <f t="shared" si="106"/>
        <v>6.2315526819258782</v>
      </c>
      <c r="G169" s="48">
        <f t="shared" si="106"/>
        <v>-29.645941889353754</v>
      </c>
      <c r="H169" s="48">
        <f t="shared" si="106"/>
        <v>-18.823486192392146</v>
      </c>
      <c r="I169" s="48">
        <f t="shared" si="106"/>
        <v>-0.87031864507449708</v>
      </c>
      <c r="J169" s="48">
        <f t="shared" si="106"/>
        <v>13.958784938236434</v>
      </c>
      <c r="K169" s="48">
        <f t="shared" si="106"/>
        <v>247.31140592393058</v>
      </c>
      <c r="L169" s="48">
        <f t="shared" si="106"/>
        <v>4.6072994343171469</v>
      </c>
      <c r="M169" s="48">
        <f t="shared" si="106"/>
        <v>0.85495730319224972</v>
      </c>
      <c r="N169" s="48">
        <f t="shared" si="106"/>
        <v>7.7960527753681008</v>
      </c>
      <c r="O169" s="48">
        <f t="shared" si="106"/>
        <v>2.6322890768948781</v>
      </c>
      <c r="P169" s="48">
        <f t="shared" si="106"/>
        <v>-0.85595631879177292</v>
      </c>
      <c r="Q169" s="48">
        <f t="shared" si="106"/>
        <v>0.16652014215348121</v>
      </c>
      <c r="R169" s="48">
        <f t="shared" si="106"/>
        <v>5.193544927861371</v>
      </c>
      <c r="S169" s="48">
        <f t="shared" si="106"/>
        <v>-17.136878385707433</v>
      </c>
      <c r="T169" s="48">
        <f t="shared" si="106"/>
        <v>10.295366049064935</v>
      </c>
      <c r="U169" s="48">
        <f t="shared" si="106"/>
        <v>-25.062100324817159</v>
      </c>
      <c r="V169" s="48">
        <f t="shared" si="106"/>
        <v>21.816521999717864</v>
      </c>
      <c r="W169" s="48">
        <f t="shared" si="106"/>
        <v>4.3478260869565188</v>
      </c>
      <c r="X169" s="48">
        <f t="shared" si="107"/>
        <v>0</v>
      </c>
      <c r="Y169" s="48">
        <f t="shared" si="107"/>
        <v>0</v>
      </c>
    </row>
    <row r="170" spans="1:25" s="41" customFormat="1" ht="15" x14ac:dyDescent="0.25">
      <c r="A170" s="37" t="s">
        <v>232</v>
      </c>
      <c r="B170" s="38"/>
      <c r="C170" s="39" t="s">
        <v>209</v>
      </c>
      <c r="D170" s="40" t="str">
        <f t="shared" si="105"/>
        <v/>
      </c>
      <c r="E170" s="48">
        <f t="shared" si="106"/>
        <v>65.469753052007434</v>
      </c>
      <c r="F170" s="48">
        <f t="shared" si="106"/>
        <v>-1.0284947043846748</v>
      </c>
      <c r="G170" s="48">
        <f t="shared" si="106"/>
        <v>-10.425429263821052</v>
      </c>
      <c r="H170" s="48">
        <f t="shared" si="106"/>
        <v>26.988061873640778</v>
      </c>
      <c r="I170" s="48">
        <f t="shared" si="106"/>
        <v>16.233893622238703</v>
      </c>
      <c r="J170" s="48">
        <f t="shared" si="106"/>
        <v>10.634220630541801</v>
      </c>
      <c r="K170" s="48">
        <f t="shared" si="106"/>
        <v>7.2130344059359475</v>
      </c>
      <c r="L170" s="48">
        <f t="shared" si="106"/>
        <v>3.91266260664902</v>
      </c>
      <c r="M170" s="48">
        <f t="shared" si="106"/>
        <v>-20.615403872108761</v>
      </c>
      <c r="N170" s="48">
        <f t="shared" si="106"/>
        <v>7.1640190696741657</v>
      </c>
      <c r="O170" s="48">
        <f t="shared" si="106"/>
        <v>7.8861434262692987</v>
      </c>
      <c r="P170" s="48">
        <f t="shared" si="106"/>
        <v>1.1941576375225083</v>
      </c>
      <c r="Q170" s="48">
        <f t="shared" si="106"/>
        <v>8.1221250242800913</v>
      </c>
      <c r="R170" s="48">
        <f t="shared" si="106"/>
        <v>13.645136293116011</v>
      </c>
      <c r="S170" s="48">
        <f t="shared" si="106"/>
        <v>-5.1801189725764303</v>
      </c>
      <c r="T170" s="48">
        <f t="shared" si="106"/>
        <v>143.27832240200578</v>
      </c>
      <c r="U170" s="48">
        <f t="shared" si="106"/>
        <v>-2.2706008173734027E-2</v>
      </c>
      <c r="V170" s="48">
        <f t="shared" si="106"/>
        <v>0.91545921022477827</v>
      </c>
      <c r="W170" s="48">
        <f t="shared" si="106"/>
        <v>1.1904761904761862</v>
      </c>
      <c r="X170" s="48">
        <f t="shared" si="107"/>
        <v>84.848484848484858</v>
      </c>
      <c r="Y170" s="48">
        <f t="shared" si="107"/>
        <v>0</v>
      </c>
    </row>
    <row r="171" spans="1:25" s="46" customFormat="1" ht="15.75" x14ac:dyDescent="0.25">
      <c r="A171" s="42" t="s">
        <v>73</v>
      </c>
      <c r="B171" s="43"/>
      <c r="C171" s="44" t="s">
        <v>210</v>
      </c>
      <c r="D171" s="45" t="str">
        <f t="shared" si="105"/>
        <v/>
      </c>
      <c r="E171" s="47" t="str">
        <f t="shared" si="106"/>
        <v/>
      </c>
      <c r="F171" s="47" t="str">
        <f t="shared" si="106"/>
        <v/>
      </c>
      <c r="G171" s="47" t="str">
        <f t="shared" si="106"/>
        <v/>
      </c>
      <c r="H171" s="47" t="str">
        <f t="shared" si="106"/>
        <v/>
      </c>
      <c r="I171" s="47" t="str">
        <f t="shared" si="106"/>
        <v/>
      </c>
      <c r="J171" s="47" t="str">
        <f t="shared" si="106"/>
        <v/>
      </c>
      <c r="K171" s="47" t="str">
        <f t="shared" si="106"/>
        <v/>
      </c>
      <c r="L171" s="47" t="str">
        <f t="shared" si="106"/>
        <v/>
      </c>
      <c r="M171" s="47" t="str">
        <f t="shared" si="106"/>
        <v/>
      </c>
      <c r="N171" s="47" t="str">
        <f t="shared" si="106"/>
        <v/>
      </c>
      <c r="O171" s="47" t="str">
        <f t="shared" si="106"/>
        <v/>
      </c>
      <c r="P171" s="47" t="str">
        <f t="shared" si="106"/>
        <v/>
      </c>
      <c r="Q171" s="47" t="str">
        <f t="shared" si="106"/>
        <v/>
      </c>
      <c r="R171" s="47" t="str">
        <f t="shared" si="106"/>
        <v/>
      </c>
      <c r="S171" s="47" t="str">
        <f t="shared" si="106"/>
        <v/>
      </c>
      <c r="T171" s="47" t="str">
        <f t="shared" si="106"/>
        <v/>
      </c>
      <c r="U171" s="47" t="str">
        <f t="shared" si="106"/>
        <v/>
      </c>
      <c r="V171" s="47" t="str">
        <f t="shared" si="106"/>
        <v/>
      </c>
      <c r="W171" s="47" t="str">
        <f t="shared" si="106"/>
        <v/>
      </c>
      <c r="X171" s="47" t="str">
        <f t="shared" si="107"/>
        <v/>
      </c>
      <c r="Y171" s="47" t="str">
        <f t="shared" si="107"/>
        <v/>
      </c>
    </row>
    <row r="172" spans="1:25" s="46" customFormat="1" ht="15.75" x14ac:dyDescent="0.25">
      <c r="A172" s="42" t="s">
        <v>85</v>
      </c>
      <c r="B172" s="43"/>
      <c r="C172" s="44" t="s">
        <v>211</v>
      </c>
      <c r="D172" s="45" t="str">
        <f t="shared" si="105"/>
        <v/>
      </c>
      <c r="E172" s="47">
        <f t="shared" si="106"/>
        <v>-10.077410634155603</v>
      </c>
      <c r="F172" s="47">
        <f t="shared" si="106"/>
        <v>-3.8593786646161532</v>
      </c>
      <c r="G172" s="47">
        <f t="shared" si="106"/>
        <v>-24.964484693526899</v>
      </c>
      <c r="H172" s="47">
        <f t="shared" si="106"/>
        <v>-30.778978103481023</v>
      </c>
      <c r="I172" s="47">
        <f t="shared" si="106"/>
        <v>1.7131225384132476</v>
      </c>
      <c r="J172" s="47">
        <f t="shared" si="106"/>
        <v>-24.074384457031517</v>
      </c>
      <c r="K172" s="47">
        <f t="shared" si="106"/>
        <v>3.8489519676463191</v>
      </c>
      <c r="L172" s="47">
        <f t="shared" si="106"/>
        <v>-5.7373657407675189</v>
      </c>
      <c r="M172" s="47">
        <f t="shared" si="106"/>
        <v>2.3406662227452912</v>
      </c>
      <c r="N172" s="47">
        <f t="shared" si="106"/>
        <v>3.8706574487680667</v>
      </c>
      <c r="O172" s="47">
        <f t="shared" si="106"/>
        <v>3.250691684739615</v>
      </c>
      <c r="P172" s="47">
        <f t="shared" si="106"/>
        <v>-5.6285520067187562</v>
      </c>
      <c r="Q172" s="47">
        <f t="shared" si="106"/>
        <v>4.5820851392879058</v>
      </c>
      <c r="R172" s="47">
        <f t="shared" si="106"/>
        <v>8.5509767974923498</v>
      </c>
      <c r="S172" s="47">
        <f t="shared" si="106"/>
        <v>-2.2198667537243533</v>
      </c>
      <c r="T172" s="47">
        <f t="shared" si="106"/>
        <v>0.48702311566066747</v>
      </c>
      <c r="U172" s="47">
        <f t="shared" si="106"/>
        <v>1.1086940211386009</v>
      </c>
      <c r="V172" s="47">
        <f t="shared" si="106"/>
        <v>2.3650287817415849</v>
      </c>
      <c r="W172" s="47">
        <f t="shared" si="106"/>
        <v>1.8230563002680888</v>
      </c>
      <c r="X172" s="47">
        <f t="shared" si="107"/>
        <v>58.169934640522868</v>
      </c>
      <c r="Y172" s="47">
        <f t="shared" si="107"/>
        <v>6.4848740313205866E-2</v>
      </c>
    </row>
    <row r="173" spans="1:25" s="41" customFormat="1" ht="15" x14ac:dyDescent="0.25">
      <c r="A173" s="37" t="s">
        <v>87</v>
      </c>
      <c r="B173" s="38"/>
      <c r="C173" s="39" t="s">
        <v>78</v>
      </c>
      <c r="D173" s="40" t="str">
        <f t="shared" si="105"/>
        <v/>
      </c>
      <c r="E173" s="48">
        <f t="shared" si="106"/>
        <v>1.0724747583179539</v>
      </c>
      <c r="F173" s="48">
        <f t="shared" si="106"/>
        <v>0.87357360231152814</v>
      </c>
      <c r="G173" s="48">
        <f t="shared" si="106"/>
        <v>3.9830156604900413</v>
      </c>
      <c r="H173" s="48">
        <f t="shared" si="106"/>
        <v>0.68773837679971805</v>
      </c>
      <c r="I173" s="48">
        <f t="shared" si="106"/>
        <v>-0.37033716982544096</v>
      </c>
      <c r="J173" s="48">
        <f t="shared" si="106"/>
        <v>-2.1321005190972797</v>
      </c>
      <c r="K173" s="48">
        <f t="shared" si="106"/>
        <v>4.4212775840332119</v>
      </c>
      <c r="L173" s="48">
        <f t="shared" si="106"/>
        <v>-6.3735000635176675</v>
      </c>
      <c r="M173" s="48">
        <f t="shared" si="106"/>
        <v>2.6420958624112201</v>
      </c>
      <c r="N173" s="48">
        <f t="shared" si="106"/>
        <v>-3.2038098924017988</v>
      </c>
      <c r="O173" s="48">
        <f t="shared" si="106"/>
        <v>12.032964479644814</v>
      </c>
      <c r="P173" s="48">
        <f t="shared" si="106"/>
        <v>-7.5600149723453409</v>
      </c>
      <c r="Q173" s="48">
        <f t="shared" si="106"/>
        <v>0.61715755383624504</v>
      </c>
      <c r="R173" s="48">
        <f t="shared" si="106"/>
        <v>25.879633367131039</v>
      </c>
      <c r="S173" s="48">
        <f t="shared" si="106"/>
        <v>-6.9164770916825713</v>
      </c>
      <c r="T173" s="48">
        <f t="shared" si="106"/>
        <v>-0.47419481717783096</v>
      </c>
      <c r="U173" s="48">
        <f t="shared" si="106"/>
        <v>0.94261983496359836</v>
      </c>
      <c r="V173" s="48">
        <f t="shared" si="106"/>
        <v>-0.88297054710514411</v>
      </c>
      <c r="W173" s="48">
        <f t="shared" si="106"/>
        <v>2.7027027027026973</v>
      </c>
      <c r="X173" s="48">
        <f t="shared" si="107"/>
        <v>76.208897485493239</v>
      </c>
      <c r="Y173" s="48">
        <f t="shared" si="107"/>
        <v>4.2763157894736725</v>
      </c>
    </row>
    <row r="174" spans="1:25" s="36" customFormat="1" ht="12" x14ac:dyDescent="0.2">
      <c r="A174" s="33" t="s">
        <v>233</v>
      </c>
      <c r="B174" s="34"/>
      <c r="C174" s="35" t="s">
        <v>212</v>
      </c>
      <c r="D174" s="20" t="str">
        <f t="shared" si="105"/>
        <v/>
      </c>
      <c r="E174" s="21" t="str">
        <f t="shared" si="106"/>
        <v/>
      </c>
      <c r="F174" s="21" t="str">
        <f t="shared" si="106"/>
        <v/>
      </c>
      <c r="G174" s="21" t="str">
        <f t="shared" si="106"/>
        <v/>
      </c>
      <c r="H174" s="21" t="str">
        <f t="shared" si="106"/>
        <v/>
      </c>
      <c r="I174" s="21" t="str">
        <f t="shared" si="106"/>
        <v/>
      </c>
      <c r="J174" s="21" t="str">
        <f t="shared" si="106"/>
        <v/>
      </c>
      <c r="K174" s="21" t="str">
        <f t="shared" si="106"/>
        <v/>
      </c>
      <c r="L174" s="21" t="str">
        <f t="shared" si="106"/>
        <v/>
      </c>
      <c r="M174" s="21" t="str">
        <f t="shared" ref="E174:W187" si="108">IFERROR((M135/L135-1)*100,"")</f>
        <v/>
      </c>
      <c r="N174" s="21" t="str">
        <f t="shared" si="108"/>
        <v/>
      </c>
      <c r="O174" s="21" t="str">
        <f t="shared" si="108"/>
        <v/>
      </c>
      <c r="P174" s="21" t="str">
        <f t="shared" si="108"/>
        <v/>
      </c>
      <c r="Q174" s="21" t="str">
        <f t="shared" si="108"/>
        <v/>
      </c>
      <c r="R174" s="21" t="str">
        <f t="shared" si="108"/>
        <v/>
      </c>
      <c r="S174" s="21" t="str">
        <f t="shared" si="108"/>
        <v/>
      </c>
      <c r="T174" s="21" t="str">
        <f t="shared" si="108"/>
        <v/>
      </c>
      <c r="U174" s="21" t="str">
        <f t="shared" si="108"/>
        <v/>
      </c>
      <c r="V174" s="21" t="str">
        <f t="shared" si="108"/>
        <v/>
      </c>
      <c r="W174" s="21" t="str">
        <f t="shared" si="108"/>
        <v/>
      </c>
      <c r="X174" s="21" t="str">
        <f t="shared" si="107"/>
        <v/>
      </c>
      <c r="Y174" s="21" t="str">
        <f t="shared" si="107"/>
        <v/>
      </c>
    </row>
    <row r="175" spans="1:25" s="36" customFormat="1" ht="12" x14ac:dyDescent="0.2">
      <c r="A175" s="33" t="s">
        <v>234</v>
      </c>
      <c r="B175" s="34"/>
      <c r="C175" s="35" t="s">
        <v>213</v>
      </c>
      <c r="D175" s="20" t="str">
        <f t="shared" si="105"/>
        <v/>
      </c>
      <c r="E175" s="21" t="str">
        <f t="shared" si="108"/>
        <v/>
      </c>
      <c r="F175" s="21" t="str">
        <f t="shared" si="108"/>
        <v/>
      </c>
      <c r="G175" s="21" t="str">
        <f t="shared" si="108"/>
        <v/>
      </c>
      <c r="H175" s="21" t="str">
        <f t="shared" si="108"/>
        <v/>
      </c>
      <c r="I175" s="21" t="str">
        <f t="shared" si="108"/>
        <v/>
      </c>
      <c r="J175" s="21" t="str">
        <f t="shared" si="108"/>
        <v/>
      </c>
      <c r="K175" s="21" t="str">
        <f t="shared" si="108"/>
        <v/>
      </c>
      <c r="L175" s="21" t="str">
        <f t="shared" si="108"/>
        <v/>
      </c>
      <c r="M175" s="21" t="str">
        <f t="shared" si="108"/>
        <v/>
      </c>
      <c r="N175" s="21" t="str">
        <f t="shared" si="108"/>
        <v/>
      </c>
      <c r="O175" s="21" t="str">
        <f t="shared" si="108"/>
        <v/>
      </c>
      <c r="P175" s="21" t="str">
        <f t="shared" si="108"/>
        <v/>
      </c>
      <c r="Q175" s="21" t="str">
        <f t="shared" si="108"/>
        <v/>
      </c>
      <c r="R175" s="21" t="str">
        <f t="shared" si="108"/>
        <v/>
      </c>
      <c r="S175" s="21" t="str">
        <f t="shared" si="108"/>
        <v/>
      </c>
      <c r="T175" s="21" t="str">
        <f t="shared" si="108"/>
        <v/>
      </c>
      <c r="U175" s="21" t="str">
        <f t="shared" si="108"/>
        <v/>
      </c>
      <c r="V175" s="21" t="str">
        <f t="shared" si="108"/>
        <v/>
      </c>
      <c r="W175" s="21" t="str">
        <f t="shared" si="108"/>
        <v/>
      </c>
      <c r="X175" s="21" t="str">
        <f t="shared" si="107"/>
        <v/>
      </c>
      <c r="Y175" s="21" t="str">
        <f t="shared" si="107"/>
        <v/>
      </c>
    </row>
    <row r="176" spans="1:25" s="36" customFormat="1" ht="12" x14ac:dyDescent="0.2">
      <c r="A176" s="33" t="s">
        <v>235</v>
      </c>
      <c r="B176" s="34"/>
      <c r="C176" s="35" t="s">
        <v>214</v>
      </c>
      <c r="D176" s="20" t="str">
        <f t="shared" si="105"/>
        <v/>
      </c>
      <c r="E176" s="21">
        <f t="shared" si="108"/>
        <v>-0.45353436021048354</v>
      </c>
      <c r="F176" s="21">
        <f t="shared" si="108"/>
        <v>0.92525554562705725</v>
      </c>
      <c r="G176" s="21">
        <f t="shared" si="108"/>
        <v>0.32324469353590679</v>
      </c>
      <c r="H176" s="21">
        <f t="shared" si="108"/>
        <v>9.823252310929842E-2</v>
      </c>
      <c r="I176" s="21">
        <f t="shared" si="108"/>
        <v>0.3868102000391449</v>
      </c>
      <c r="J176" s="21">
        <f t="shared" si="108"/>
        <v>1.5716836019989078</v>
      </c>
      <c r="K176" s="21">
        <f t="shared" si="108"/>
        <v>-7.1290411510581126</v>
      </c>
      <c r="L176" s="21">
        <f t="shared" si="108"/>
        <v>1.4592247353065524</v>
      </c>
      <c r="M176" s="21">
        <f t="shared" si="108"/>
        <v>-7.9365178129646052</v>
      </c>
      <c r="N176" s="21">
        <f t="shared" si="108"/>
        <v>1.5767493778683583</v>
      </c>
      <c r="O176" s="21">
        <f t="shared" si="108"/>
        <v>11.004917136331049</v>
      </c>
      <c r="P176" s="21">
        <f t="shared" si="108"/>
        <v>-5.8079879496797719</v>
      </c>
      <c r="Q176" s="21">
        <f t="shared" si="108"/>
        <v>0.58913413091117306</v>
      </c>
      <c r="R176" s="21">
        <f t="shared" si="108"/>
        <v>23.203614619812264</v>
      </c>
      <c r="S176" s="21">
        <f t="shared" si="108"/>
        <v>-3.7517427661979075</v>
      </c>
      <c r="T176" s="21">
        <f t="shared" si="108"/>
        <v>0.65984078114058597</v>
      </c>
      <c r="U176" s="21">
        <f t="shared" si="108"/>
        <v>-1.2405550180624614</v>
      </c>
      <c r="V176" s="21">
        <f t="shared" si="108"/>
        <v>-0.52398873740046037</v>
      </c>
      <c r="W176" s="21">
        <f t="shared" si="108"/>
        <v>3.4482758620689724</v>
      </c>
      <c r="X176" s="21">
        <f t="shared" si="107"/>
        <v>5.8823529411764497</v>
      </c>
      <c r="Y176" s="21">
        <f t="shared" si="107"/>
        <v>4.347826086956541</v>
      </c>
    </row>
    <row r="177" spans="1:25" s="36" customFormat="1" ht="12" x14ac:dyDescent="0.2">
      <c r="A177" s="33" t="s">
        <v>236</v>
      </c>
      <c r="B177" s="34"/>
      <c r="C177" s="35" t="s">
        <v>215</v>
      </c>
      <c r="D177" s="20" t="str">
        <f t="shared" si="105"/>
        <v/>
      </c>
      <c r="E177" s="21" t="str">
        <f t="shared" si="108"/>
        <v/>
      </c>
      <c r="F177" s="21" t="str">
        <f t="shared" si="108"/>
        <v/>
      </c>
      <c r="G177" s="21" t="str">
        <f t="shared" si="108"/>
        <v/>
      </c>
      <c r="H177" s="21" t="str">
        <f t="shared" si="108"/>
        <v/>
      </c>
      <c r="I177" s="21" t="str">
        <f t="shared" si="108"/>
        <v/>
      </c>
      <c r="J177" s="21" t="str">
        <f t="shared" si="108"/>
        <v/>
      </c>
      <c r="K177" s="21" t="str">
        <f t="shared" si="108"/>
        <v/>
      </c>
      <c r="L177" s="21" t="str">
        <f t="shared" si="108"/>
        <v/>
      </c>
      <c r="M177" s="21" t="str">
        <f t="shared" si="108"/>
        <v/>
      </c>
      <c r="N177" s="21" t="str">
        <f t="shared" si="108"/>
        <v/>
      </c>
      <c r="O177" s="21" t="str">
        <f t="shared" si="108"/>
        <v/>
      </c>
      <c r="P177" s="21" t="str">
        <f t="shared" si="108"/>
        <v/>
      </c>
      <c r="Q177" s="21" t="str">
        <f t="shared" si="108"/>
        <v/>
      </c>
      <c r="R177" s="21" t="str">
        <f t="shared" si="108"/>
        <v/>
      </c>
      <c r="S177" s="21" t="str">
        <f t="shared" si="108"/>
        <v/>
      </c>
      <c r="T177" s="21" t="str">
        <f t="shared" si="108"/>
        <v/>
      </c>
      <c r="U177" s="21" t="str">
        <f t="shared" si="108"/>
        <v/>
      </c>
      <c r="V177" s="21" t="str">
        <f t="shared" si="108"/>
        <v/>
      </c>
      <c r="W177" s="21" t="str">
        <f t="shared" si="108"/>
        <v/>
      </c>
      <c r="X177" s="21" t="str">
        <f t="shared" si="107"/>
        <v/>
      </c>
      <c r="Y177" s="21" t="str">
        <f t="shared" si="107"/>
        <v/>
      </c>
    </row>
    <row r="178" spans="1:25" s="36" customFormat="1" ht="12" x14ac:dyDescent="0.2">
      <c r="A178" s="33" t="s">
        <v>237</v>
      </c>
      <c r="B178" s="34"/>
      <c r="C178" s="35" t="s">
        <v>216</v>
      </c>
      <c r="D178" s="20" t="str">
        <f t="shared" si="105"/>
        <v/>
      </c>
      <c r="E178" s="21">
        <f t="shared" si="108"/>
        <v>1.3380026062900008</v>
      </c>
      <c r="F178" s="21">
        <f t="shared" si="108"/>
        <v>0.88792278966145499</v>
      </c>
      <c r="G178" s="21">
        <f t="shared" si="108"/>
        <v>4.6061258726591836</v>
      </c>
      <c r="H178" s="21">
        <f t="shared" si="108"/>
        <v>0.7639102433629974</v>
      </c>
      <c r="I178" s="21">
        <f t="shared" si="108"/>
        <v>-0.4768253497172581</v>
      </c>
      <c r="J178" s="21">
        <f t="shared" si="108"/>
        <v>-2.2540220871626326</v>
      </c>
      <c r="K178" s="21">
        <f t="shared" si="108"/>
        <v>6.2049676973506607</v>
      </c>
      <c r="L178" s="21">
        <f t="shared" si="108"/>
        <v>-8.0515017225778251</v>
      </c>
      <c r="M178" s="21">
        <f t="shared" si="108"/>
        <v>6.6787177746277182</v>
      </c>
      <c r="N178" s="21">
        <f t="shared" si="108"/>
        <v>-0.31690487211976093</v>
      </c>
      <c r="O178" s="21">
        <f t="shared" si="108"/>
        <v>13.744347490738406</v>
      </c>
      <c r="P178" s="21">
        <f t="shared" si="108"/>
        <v>-12.702711672494871</v>
      </c>
      <c r="Q178" s="21">
        <f t="shared" si="108"/>
        <v>1.9238774677124537</v>
      </c>
      <c r="R178" s="21">
        <f t="shared" si="108"/>
        <v>41.124672397627961</v>
      </c>
      <c r="S178" s="21">
        <f t="shared" si="108"/>
        <v>-22.993146822252321</v>
      </c>
      <c r="T178" s="21">
        <f t="shared" si="108"/>
        <v>3.4706402793557745</v>
      </c>
      <c r="U178" s="21">
        <f t="shared" si="108"/>
        <v>1.8805593559070966</v>
      </c>
      <c r="V178" s="21">
        <f t="shared" si="108"/>
        <v>-1.0398566756016803</v>
      </c>
      <c r="W178" s="21">
        <f t="shared" si="108"/>
        <v>1.3157894736842035</v>
      </c>
      <c r="X178" s="21">
        <f t="shared" si="107"/>
        <v>78.600000000000023</v>
      </c>
      <c r="Y178" s="21">
        <f t="shared" si="107"/>
        <v>4.2774566473988473</v>
      </c>
    </row>
    <row r="179" spans="1:25" s="41" customFormat="1" ht="15" x14ac:dyDescent="0.25">
      <c r="A179" s="37" t="s">
        <v>89</v>
      </c>
      <c r="B179" s="38"/>
      <c r="C179" s="39" t="s">
        <v>217</v>
      </c>
      <c r="D179" s="40"/>
      <c r="E179" s="48" t="str">
        <f t="shared" si="108"/>
        <v/>
      </c>
      <c r="F179" s="48" t="str">
        <f t="shared" si="108"/>
        <v/>
      </c>
      <c r="G179" s="48" t="str">
        <f t="shared" si="108"/>
        <v/>
      </c>
      <c r="H179" s="48" t="str">
        <f t="shared" si="108"/>
        <v/>
      </c>
      <c r="I179" s="48" t="str">
        <f t="shared" si="108"/>
        <v/>
      </c>
      <c r="J179" s="48" t="str">
        <f t="shared" si="108"/>
        <v/>
      </c>
      <c r="K179" s="48" t="str">
        <f t="shared" si="108"/>
        <v/>
      </c>
      <c r="L179" s="48" t="str">
        <f t="shared" si="108"/>
        <v/>
      </c>
      <c r="M179" s="48" t="str">
        <f t="shared" si="108"/>
        <v/>
      </c>
      <c r="N179" s="48" t="str">
        <f t="shared" si="108"/>
        <v/>
      </c>
      <c r="O179" s="48" t="str">
        <f t="shared" si="108"/>
        <v/>
      </c>
      <c r="P179" s="48" t="str">
        <f t="shared" si="108"/>
        <v/>
      </c>
      <c r="Q179" s="48" t="str">
        <f t="shared" si="108"/>
        <v/>
      </c>
      <c r="R179" s="48" t="str">
        <f t="shared" si="108"/>
        <v/>
      </c>
      <c r="S179" s="48" t="str">
        <f t="shared" si="108"/>
        <v/>
      </c>
      <c r="T179" s="48" t="str">
        <f t="shared" si="108"/>
        <v/>
      </c>
      <c r="U179" s="48" t="str">
        <f t="shared" si="108"/>
        <v/>
      </c>
      <c r="V179" s="48" t="str">
        <f t="shared" si="108"/>
        <v/>
      </c>
      <c r="W179" s="48" t="str">
        <f t="shared" si="108"/>
        <v/>
      </c>
      <c r="X179" s="48" t="str">
        <f t="shared" si="107"/>
        <v/>
      </c>
      <c r="Y179" s="48" t="str">
        <f t="shared" si="107"/>
        <v/>
      </c>
    </row>
    <row r="180" spans="1:25" s="41" customFormat="1" ht="15" x14ac:dyDescent="0.25">
      <c r="A180" s="37" t="s">
        <v>91</v>
      </c>
      <c r="B180" s="38"/>
      <c r="C180" s="39" t="s">
        <v>218</v>
      </c>
      <c r="D180" s="40"/>
      <c r="E180" s="48" t="str">
        <f t="shared" si="108"/>
        <v/>
      </c>
      <c r="F180" s="48" t="str">
        <f t="shared" si="108"/>
        <v/>
      </c>
      <c r="G180" s="48" t="str">
        <f t="shared" si="108"/>
        <v/>
      </c>
      <c r="H180" s="48" t="str">
        <f t="shared" si="108"/>
        <v/>
      </c>
      <c r="I180" s="48" t="str">
        <f t="shared" si="108"/>
        <v/>
      </c>
      <c r="J180" s="48" t="str">
        <f t="shared" si="108"/>
        <v/>
      </c>
      <c r="K180" s="48" t="str">
        <f t="shared" si="108"/>
        <v/>
      </c>
      <c r="L180" s="48" t="str">
        <f t="shared" si="108"/>
        <v/>
      </c>
      <c r="M180" s="48" t="str">
        <f t="shared" si="108"/>
        <v/>
      </c>
      <c r="N180" s="48" t="str">
        <f t="shared" si="108"/>
        <v/>
      </c>
      <c r="O180" s="48" t="str">
        <f t="shared" si="108"/>
        <v/>
      </c>
      <c r="P180" s="48" t="str">
        <f t="shared" si="108"/>
        <v/>
      </c>
      <c r="Q180" s="48" t="str">
        <f t="shared" si="108"/>
        <v/>
      </c>
      <c r="R180" s="48" t="str">
        <f t="shared" si="108"/>
        <v/>
      </c>
      <c r="S180" s="48" t="str">
        <f t="shared" si="108"/>
        <v/>
      </c>
      <c r="T180" s="48" t="str">
        <f t="shared" si="108"/>
        <v/>
      </c>
      <c r="U180" s="48" t="str">
        <f t="shared" si="108"/>
        <v/>
      </c>
      <c r="V180" s="48" t="str">
        <f t="shared" si="108"/>
        <v/>
      </c>
      <c r="W180" s="48" t="str">
        <f t="shared" si="108"/>
        <v/>
      </c>
      <c r="X180" s="48" t="str">
        <f t="shared" si="107"/>
        <v/>
      </c>
      <c r="Y180" s="48" t="str">
        <f t="shared" si="107"/>
        <v/>
      </c>
    </row>
    <row r="181" spans="1:25" s="41" customFormat="1" ht="15" x14ac:dyDescent="0.25">
      <c r="A181" s="37" t="s">
        <v>93</v>
      </c>
      <c r="B181" s="38"/>
      <c r="C181" s="39" t="s">
        <v>219</v>
      </c>
      <c r="D181" s="40"/>
      <c r="E181" s="48" t="str">
        <f t="shared" si="108"/>
        <v/>
      </c>
      <c r="F181" s="48" t="str">
        <f t="shared" si="108"/>
        <v/>
      </c>
      <c r="G181" s="48" t="str">
        <f t="shared" si="108"/>
        <v/>
      </c>
      <c r="H181" s="48" t="str">
        <f t="shared" si="108"/>
        <v/>
      </c>
      <c r="I181" s="48" t="str">
        <f t="shared" si="108"/>
        <v/>
      </c>
      <c r="J181" s="48" t="str">
        <f t="shared" si="108"/>
        <v/>
      </c>
      <c r="K181" s="48" t="str">
        <f t="shared" si="108"/>
        <v/>
      </c>
      <c r="L181" s="48" t="str">
        <f t="shared" si="108"/>
        <v/>
      </c>
      <c r="M181" s="48" t="str">
        <f t="shared" si="108"/>
        <v/>
      </c>
      <c r="N181" s="48" t="str">
        <f t="shared" si="108"/>
        <v/>
      </c>
      <c r="O181" s="48" t="str">
        <f t="shared" si="108"/>
        <v/>
      </c>
      <c r="P181" s="48" t="str">
        <f t="shared" si="108"/>
        <v/>
      </c>
      <c r="Q181" s="48" t="str">
        <f t="shared" si="108"/>
        <v/>
      </c>
      <c r="R181" s="48" t="str">
        <f t="shared" si="108"/>
        <v/>
      </c>
      <c r="S181" s="48" t="str">
        <f t="shared" si="108"/>
        <v/>
      </c>
      <c r="T181" s="48" t="str">
        <f t="shared" si="108"/>
        <v/>
      </c>
      <c r="U181" s="48" t="str">
        <f t="shared" si="108"/>
        <v/>
      </c>
      <c r="V181" s="48" t="str">
        <f t="shared" si="108"/>
        <v/>
      </c>
      <c r="W181" s="48" t="str">
        <f t="shared" si="108"/>
        <v/>
      </c>
      <c r="X181" s="48" t="str">
        <f t="shared" si="107"/>
        <v/>
      </c>
      <c r="Y181" s="48" t="str">
        <f t="shared" si="107"/>
        <v/>
      </c>
    </row>
    <row r="182" spans="1:25" s="41" customFormat="1" ht="15" x14ac:dyDescent="0.25">
      <c r="A182" s="37" t="s">
        <v>95</v>
      </c>
      <c r="B182" s="38"/>
      <c r="C182" s="39" t="s">
        <v>220</v>
      </c>
      <c r="D182" s="40"/>
      <c r="E182" s="48" t="str">
        <f t="shared" si="108"/>
        <v/>
      </c>
      <c r="F182" s="48" t="str">
        <f t="shared" si="108"/>
        <v/>
      </c>
      <c r="G182" s="48" t="str">
        <f t="shared" si="108"/>
        <v/>
      </c>
      <c r="H182" s="48" t="str">
        <f t="shared" si="108"/>
        <v/>
      </c>
      <c r="I182" s="48" t="str">
        <f t="shared" si="108"/>
        <v/>
      </c>
      <c r="J182" s="48" t="str">
        <f t="shared" si="108"/>
        <v/>
      </c>
      <c r="K182" s="48" t="str">
        <f t="shared" si="108"/>
        <v/>
      </c>
      <c r="L182" s="48" t="str">
        <f t="shared" si="108"/>
        <v/>
      </c>
      <c r="M182" s="48" t="str">
        <f t="shared" si="108"/>
        <v/>
      </c>
      <c r="N182" s="48" t="str">
        <f t="shared" si="108"/>
        <v/>
      </c>
      <c r="O182" s="48" t="str">
        <f t="shared" si="108"/>
        <v/>
      </c>
      <c r="P182" s="48" t="str">
        <f t="shared" si="108"/>
        <v/>
      </c>
      <c r="Q182" s="48" t="str">
        <f t="shared" si="108"/>
        <v/>
      </c>
      <c r="R182" s="48" t="str">
        <f t="shared" si="108"/>
        <v/>
      </c>
      <c r="S182" s="48" t="str">
        <f t="shared" si="108"/>
        <v/>
      </c>
      <c r="T182" s="48" t="str">
        <f t="shared" si="108"/>
        <v/>
      </c>
      <c r="U182" s="48" t="str">
        <f t="shared" si="108"/>
        <v/>
      </c>
      <c r="V182" s="48" t="str">
        <f t="shared" si="108"/>
        <v/>
      </c>
      <c r="W182" s="48" t="str">
        <f t="shared" si="108"/>
        <v/>
      </c>
      <c r="X182" s="48" t="str">
        <f t="shared" si="107"/>
        <v/>
      </c>
      <c r="Y182" s="48" t="str">
        <f t="shared" si="107"/>
        <v/>
      </c>
    </row>
    <row r="183" spans="1:25" s="41" customFormat="1" ht="15" x14ac:dyDescent="0.25">
      <c r="A183" s="37" t="s">
        <v>97</v>
      </c>
      <c r="B183" s="38"/>
      <c r="C183" s="39" t="s">
        <v>160</v>
      </c>
      <c r="D183" s="40"/>
      <c r="E183" s="48" t="str">
        <f t="shared" si="108"/>
        <v/>
      </c>
      <c r="F183" s="48" t="str">
        <f t="shared" si="108"/>
        <v/>
      </c>
      <c r="G183" s="48" t="str">
        <f t="shared" si="108"/>
        <v/>
      </c>
      <c r="H183" s="48" t="str">
        <f t="shared" si="108"/>
        <v/>
      </c>
      <c r="I183" s="48" t="str">
        <f t="shared" si="108"/>
        <v/>
      </c>
      <c r="J183" s="48" t="str">
        <f t="shared" si="108"/>
        <v/>
      </c>
      <c r="K183" s="48" t="str">
        <f t="shared" si="108"/>
        <v/>
      </c>
      <c r="L183" s="48" t="str">
        <f t="shared" si="108"/>
        <v/>
      </c>
      <c r="M183" s="48" t="str">
        <f t="shared" si="108"/>
        <v/>
      </c>
      <c r="N183" s="48" t="str">
        <f t="shared" si="108"/>
        <v/>
      </c>
      <c r="O183" s="48" t="str">
        <f t="shared" si="108"/>
        <v/>
      </c>
      <c r="P183" s="48" t="str">
        <f t="shared" si="108"/>
        <v/>
      </c>
      <c r="Q183" s="48" t="str">
        <f t="shared" si="108"/>
        <v/>
      </c>
      <c r="R183" s="48" t="str">
        <f t="shared" si="108"/>
        <v/>
      </c>
      <c r="S183" s="48" t="str">
        <f t="shared" si="108"/>
        <v/>
      </c>
      <c r="T183" s="48" t="str">
        <f t="shared" si="108"/>
        <v/>
      </c>
      <c r="U183" s="48" t="str">
        <f t="shared" si="108"/>
        <v/>
      </c>
      <c r="V183" s="48" t="str">
        <f t="shared" si="108"/>
        <v/>
      </c>
      <c r="W183" s="48" t="str">
        <f t="shared" si="108"/>
        <v/>
      </c>
      <c r="X183" s="48" t="str">
        <f t="shared" si="107"/>
        <v/>
      </c>
      <c r="Y183" s="48" t="str">
        <f t="shared" si="107"/>
        <v/>
      </c>
    </row>
    <row r="184" spans="1:25" s="36" customFormat="1" ht="12" x14ac:dyDescent="0.2">
      <c r="A184" s="33" t="s">
        <v>238</v>
      </c>
      <c r="B184" s="34"/>
      <c r="C184" s="35" t="s">
        <v>221</v>
      </c>
      <c r="D184" s="20"/>
      <c r="E184" s="21" t="str">
        <f t="shared" si="108"/>
        <v/>
      </c>
      <c r="F184" s="21" t="str">
        <f t="shared" si="108"/>
        <v/>
      </c>
      <c r="G184" s="21" t="str">
        <f t="shared" si="108"/>
        <v/>
      </c>
      <c r="H184" s="21" t="str">
        <f t="shared" si="108"/>
        <v/>
      </c>
      <c r="I184" s="21" t="str">
        <f t="shared" si="108"/>
        <v/>
      </c>
      <c r="J184" s="21" t="str">
        <f t="shared" si="108"/>
        <v/>
      </c>
      <c r="K184" s="21" t="str">
        <f t="shared" si="108"/>
        <v/>
      </c>
      <c r="L184" s="21" t="str">
        <f t="shared" si="108"/>
        <v/>
      </c>
      <c r="M184" s="21" t="str">
        <f t="shared" si="108"/>
        <v/>
      </c>
      <c r="N184" s="21" t="str">
        <f t="shared" si="108"/>
        <v/>
      </c>
      <c r="O184" s="21" t="str">
        <f t="shared" si="108"/>
        <v/>
      </c>
      <c r="P184" s="21" t="str">
        <f t="shared" si="108"/>
        <v/>
      </c>
      <c r="Q184" s="21" t="str">
        <f t="shared" si="108"/>
        <v/>
      </c>
      <c r="R184" s="21" t="str">
        <f t="shared" si="108"/>
        <v/>
      </c>
      <c r="S184" s="21" t="str">
        <f t="shared" si="108"/>
        <v/>
      </c>
      <c r="T184" s="21" t="str">
        <f t="shared" si="108"/>
        <v/>
      </c>
      <c r="U184" s="21" t="str">
        <f t="shared" si="108"/>
        <v/>
      </c>
      <c r="V184" s="21" t="str">
        <f t="shared" si="108"/>
        <v/>
      </c>
      <c r="W184" s="21" t="str">
        <f t="shared" si="108"/>
        <v/>
      </c>
      <c r="X184" s="21" t="str">
        <f t="shared" si="107"/>
        <v/>
      </c>
      <c r="Y184" s="21" t="str">
        <f t="shared" si="107"/>
        <v/>
      </c>
    </row>
    <row r="185" spans="1:25" s="36" customFormat="1" ht="12" x14ac:dyDescent="0.2">
      <c r="A185" s="33" t="s">
        <v>239</v>
      </c>
      <c r="B185" s="34"/>
      <c r="C185" s="35" t="s">
        <v>222</v>
      </c>
      <c r="D185" s="20"/>
      <c r="E185" s="21" t="str">
        <f t="shared" si="108"/>
        <v/>
      </c>
      <c r="F185" s="21" t="str">
        <f t="shared" si="108"/>
        <v/>
      </c>
      <c r="G185" s="21" t="str">
        <f t="shared" si="108"/>
        <v/>
      </c>
      <c r="H185" s="21" t="str">
        <f t="shared" si="108"/>
        <v/>
      </c>
      <c r="I185" s="21" t="str">
        <f t="shared" si="108"/>
        <v/>
      </c>
      <c r="J185" s="21" t="str">
        <f t="shared" si="108"/>
        <v/>
      </c>
      <c r="K185" s="21" t="str">
        <f t="shared" si="108"/>
        <v/>
      </c>
      <c r="L185" s="21" t="str">
        <f t="shared" si="108"/>
        <v/>
      </c>
      <c r="M185" s="21" t="str">
        <f t="shared" si="108"/>
        <v/>
      </c>
      <c r="N185" s="21" t="str">
        <f t="shared" si="108"/>
        <v/>
      </c>
      <c r="O185" s="21" t="str">
        <f t="shared" si="108"/>
        <v/>
      </c>
      <c r="P185" s="21" t="str">
        <f t="shared" si="108"/>
        <v/>
      </c>
      <c r="Q185" s="21" t="str">
        <f t="shared" si="108"/>
        <v/>
      </c>
      <c r="R185" s="21" t="str">
        <f t="shared" si="108"/>
        <v/>
      </c>
      <c r="S185" s="21" t="str">
        <f t="shared" si="108"/>
        <v/>
      </c>
      <c r="T185" s="21" t="str">
        <f t="shared" si="108"/>
        <v/>
      </c>
      <c r="U185" s="21" t="str">
        <f t="shared" si="108"/>
        <v/>
      </c>
      <c r="V185" s="21" t="str">
        <f t="shared" si="108"/>
        <v/>
      </c>
      <c r="W185" s="21" t="str">
        <f t="shared" si="108"/>
        <v/>
      </c>
      <c r="X185" s="21" t="str">
        <f t="shared" si="107"/>
        <v/>
      </c>
      <c r="Y185" s="21" t="str">
        <f t="shared" si="107"/>
        <v/>
      </c>
    </row>
    <row r="186" spans="1:25" s="36" customFormat="1" ht="12" x14ac:dyDescent="0.2">
      <c r="A186" s="33" t="s">
        <v>240</v>
      </c>
      <c r="B186" s="34"/>
      <c r="C186" s="35" t="s">
        <v>163</v>
      </c>
      <c r="D186" s="20"/>
      <c r="E186" s="21" t="str">
        <f t="shared" si="108"/>
        <v/>
      </c>
      <c r="F186" s="21" t="str">
        <f t="shared" si="108"/>
        <v/>
      </c>
      <c r="G186" s="21" t="str">
        <f t="shared" si="108"/>
        <v/>
      </c>
      <c r="H186" s="21" t="str">
        <f t="shared" si="108"/>
        <v/>
      </c>
      <c r="I186" s="21" t="str">
        <f t="shared" si="108"/>
        <v/>
      </c>
      <c r="J186" s="21" t="str">
        <f t="shared" si="108"/>
        <v/>
      </c>
      <c r="K186" s="21" t="str">
        <f t="shared" si="108"/>
        <v/>
      </c>
      <c r="L186" s="21" t="str">
        <f t="shared" si="108"/>
        <v/>
      </c>
      <c r="M186" s="21" t="str">
        <f t="shared" si="108"/>
        <v/>
      </c>
      <c r="N186" s="21" t="str">
        <f t="shared" si="108"/>
        <v/>
      </c>
      <c r="O186" s="21" t="str">
        <f t="shared" si="108"/>
        <v/>
      </c>
      <c r="P186" s="21" t="str">
        <f t="shared" si="108"/>
        <v/>
      </c>
      <c r="Q186" s="21" t="str">
        <f t="shared" si="108"/>
        <v/>
      </c>
      <c r="R186" s="21" t="str">
        <f t="shared" si="108"/>
        <v/>
      </c>
      <c r="S186" s="21" t="str">
        <f t="shared" si="108"/>
        <v/>
      </c>
      <c r="T186" s="21" t="str">
        <f t="shared" si="108"/>
        <v/>
      </c>
      <c r="U186" s="21" t="str">
        <f t="shared" si="108"/>
        <v/>
      </c>
      <c r="V186" s="21" t="str">
        <f t="shared" si="108"/>
        <v/>
      </c>
      <c r="W186" s="21" t="str">
        <f t="shared" si="108"/>
        <v/>
      </c>
      <c r="X186" s="21" t="str">
        <f t="shared" si="107"/>
        <v/>
      </c>
      <c r="Y186" s="21" t="str">
        <f t="shared" si="107"/>
        <v/>
      </c>
    </row>
    <row r="187" spans="1:25" s="41" customFormat="1" ht="15" x14ac:dyDescent="0.25">
      <c r="A187" s="37" t="s">
        <v>99</v>
      </c>
      <c r="B187" s="38"/>
      <c r="C187" s="39" t="s">
        <v>223</v>
      </c>
      <c r="D187" s="40"/>
      <c r="E187" s="48">
        <f t="shared" si="108"/>
        <v>-8.6667183649092543</v>
      </c>
      <c r="F187" s="48">
        <f t="shared" si="108"/>
        <v>-5.4086007620257837</v>
      </c>
      <c r="G187" s="48">
        <f t="shared" si="108"/>
        <v>-25.556044009660827</v>
      </c>
      <c r="H187" s="48">
        <f t="shared" si="108"/>
        <v>-31.308059506259767</v>
      </c>
      <c r="I187" s="48">
        <f t="shared" si="108"/>
        <v>1.7358114598804653</v>
      </c>
      <c r="J187" s="48">
        <f t="shared" si="108"/>
        <v>-7.9541844952621954</v>
      </c>
      <c r="K187" s="48">
        <f t="shared" si="108"/>
        <v>-11.483540806063441</v>
      </c>
      <c r="L187" s="48">
        <f t="shared" si="108"/>
        <v>0.6879998601102999</v>
      </c>
      <c r="M187" s="48">
        <f t="shared" si="108"/>
        <v>-3.7155174163367333</v>
      </c>
      <c r="N187" s="48">
        <f t="shared" si="108"/>
        <v>11.725225788259873</v>
      </c>
      <c r="O187" s="48">
        <f t="shared" si="108"/>
        <v>-8.0639807326221771</v>
      </c>
      <c r="P187" s="48">
        <f t="shared" si="108"/>
        <v>-1.9426509199132025</v>
      </c>
      <c r="Q187" s="48">
        <f t="shared" si="108"/>
        <v>3.6110783490563625</v>
      </c>
      <c r="R187" s="48">
        <f t="shared" si="108"/>
        <v>1.7721525576041897</v>
      </c>
      <c r="S187" s="48">
        <f t="shared" si="108"/>
        <v>0.65328028379818548</v>
      </c>
      <c r="T187" s="48">
        <f t="shared" si="108"/>
        <v>1.2504377121707488</v>
      </c>
      <c r="U187" s="48">
        <f t="shared" ref="E187:W194" si="109">IFERROR((U148/T148-1)*100,"")</f>
        <v>1.1401540667912213</v>
      </c>
      <c r="V187" s="48">
        <f t="shared" si="109"/>
        <v>2.5563270155072315</v>
      </c>
      <c r="W187" s="48">
        <f t="shared" si="109"/>
        <v>1.7673888255416159</v>
      </c>
      <c r="X187" s="48">
        <f t="shared" si="107"/>
        <v>43.119266055045877</v>
      </c>
      <c r="Y187" s="48">
        <f t="shared" si="107"/>
        <v>2.2204460492503131E-14</v>
      </c>
    </row>
    <row r="188" spans="1:25" s="46" customFormat="1" ht="15.75" x14ac:dyDescent="0.25">
      <c r="A188" s="42" t="s">
        <v>113</v>
      </c>
      <c r="B188" s="43"/>
      <c r="C188" s="44" t="s">
        <v>224</v>
      </c>
      <c r="D188" s="45"/>
      <c r="E188" s="47">
        <f t="shared" si="109"/>
        <v>-8.0698285841968591</v>
      </c>
      <c r="F188" s="47">
        <f t="shared" si="109"/>
        <v>12.010985373274718</v>
      </c>
      <c r="G188" s="47">
        <f t="shared" si="109"/>
        <v>-29.546053915620874</v>
      </c>
      <c r="H188" s="47">
        <f t="shared" si="109"/>
        <v>-4.785064302966024</v>
      </c>
      <c r="I188" s="47">
        <f t="shared" si="109"/>
        <v>0.81574806677151557</v>
      </c>
      <c r="J188" s="47">
        <f t="shared" si="109"/>
        <v>2.7857532943483365</v>
      </c>
      <c r="K188" s="47">
        <f t="shared" si="109"/>
        <v>-20.142656584965877</v>
      </c>
      <c r="L188" s="47">
        <f t="shared" si="109"/>
        <v>10.458816896035739</v>
      </c>
      <c r="M188" s="47">
        <f t="shared" si="109"/>
        <v>-9.4814320966486783</v>
      </c>
      <c r="N188" s="47">
        <f t="shared" si="109"/>
        <v>22.019411023479151</v>
      </c>
      <c r="O188" s="47">
        <f t="shared" si="109"/>
        <v>-3.7575757398818466</v>
      </c>
      <c r="P188" s="47">
        <f t="shared" si="109"/>
        <v>-6.7547509010183244</v>
      </c>
      <c r="Q188" s="47">
        <f t="shared" si="109"/>
        <v>23.371519651283791</v>
      </c>
      <c r="R188" s="47">
        <f t="shared" si="109"/>
        <v>0.27726973193316073</v>
      </c>
      <c r="S188" s="47">
        <f t="shared" si="109"/>
        <v>-10.959851870142201</v>
      </c>
      <c r="T188" s="47">
        <f t="shared" si="109"/>
        <v>15.873400404511507</v>
      </c>
      <c r="U188" s="47">
        <f t="shared" si="109"/>
        <v>6.6753352517238351</v>
      </c>
      <c r="V188" s="47">
        <f t="shared" si="109"/>
        <v>48.248998993787318</v>
      </c>
      <c r="W188" s="47">
        <f t="shared" si="109"/>
        <v>0.75464470407968776</v>
      </c>
      <c r="X188" s="47">
        <f t="shared" si="107"/>
        <v>36.551402232681184</v>
      </c>
      <c r="Y188" s="47">
        <f t="shared" si="107"/>
        <v>0.84992714910150369</v>
      </c>
    </row>
    <row r="189" spans="1:25" s="41" customFormat="1" ht="15" x14ac:dyDescent="0.25">
      <c r="A189" s="37" t="s">
        <v>241</v>
      </c>
      <c r="B189" s="38"/>
      <c r="C189" s="39" t="s">
        <v>225</v>
      </c>
      <c r="D189" s="40"/>
      <c r="E189" s="48">
        <f t="shared" si="109"/>
        <v>62.029592308219449</v>
      </c>
      <c r="F189" s="48">
        <f t="shared" si="109"/>
        <v>-3.2173926642340978</v>
      </c>
      <c r="G189" s="48">
        <f t="shared" si="109"/>
        <v>9.764467323001913</v>
      </c>
      <c r="H189" s="48">
        <f t="shared" si="109"/>
        <v>-4.9028068358080485</v>
      </c>
      <c r="I189" s="48">
        <f t="shared" si="109"/>
        <v>7.6465452128879452</v>
      </c>
      <c r="J189" s="48">
        <f t="shared" si="109"/>
        <v>29.080146805674524</v>
      </c>
      <c r="K189" s="48">
        <f t="shared" si="109"/>
        <v>-31.989453015597412</v>
      </c>
      <c r="L189" s="48">
        <f t="shared" si="109"/>
        <v>-5.0391701002050588</v>
      </c>
      <c r="M189" s="48">
        <f t="shared" si="109"/>
        <v>6.1780822914446309</v>
      </c>
      <c r="N189" s="48">
        <f t="shared" si="109"/>
        <v>81.904501241916535</v>
      </c>
      <c r="O189" s="48">
        <f t="shared" si="109"/>
        <v>-27.972211708785778</v>
      </c>
      <c r="P189" s="48">
        <f t="shared" si="109"/>
        <v>13.304129937397091</v>
      </c>
      <c r="Q189" s="48">
        <f t="shared" si="109"/>
        <v>37.667523863393868</v>
      </c>
      <c r="R189" s="48">
        <f t="shared" si="109"/>
        <v>-43.640052081890687</v>
      </c>
      <c r="S189" s="48">
        <f t="shared" si="109"/>
        <v>23.491512496086852</v>
      </c>
      <c r="T189" s="48">
        <f t="shared" si="109"/>
        <v>29.901954410320684</v>
      </c>
      <c r="U189" s="48">
        <f t="shared" si="109"/>
        <v>5.8208873302586728</v>
      </c>
      <c r="V189" s="48">
        <f t="shared" si="109"/>
        <v>55.936082578794455</v>
      </c>
      <c r="W189" s="48">
        <f t="shared" si="109"/>
        <v>3.2950990615224107</v>
      </c>
      <c r="X189" s="48">
        <f t="shared" si="107"/>
        <v>-19.778243931675156</v>
      </c>
      <c r="Y189" s="48">
        <f t="shared" si="107"/>
        <v>1.3099292638196758E-2</v>
      </c>
    </row>
    <row r="190" spans="1:25" s="41" customFormat="1" ht="15" x14ac:dyDescent="0.25">
      <c r="A190" s="37" t="s">
        <v>242</v>
      </c>
      <c r="B190" s="38"/>
      <c r="C190" s="39" t="s">
        <v>94</v>
      </c>
      <c r="D190" s="40"/>
      <c r="E190" s="48">
        <f t="shared" si="109"/>
        <v>-1.582110421691707</v>
      </c>
      <c r="F190" s="48">
        <f t="shared" si="109"/>
        <v>-5.0313035567568605</v>
      </c>
      <c r="G190" s="48">
        <f t="shared" si="109"/>
        <v>-38.566463472519608</v>
      </c>
      <c r="H190" s="48">
        <f t="shared" si="109"/>
        <v>-6.2329707429984227</v>
      </c>
      <c r="I190" s="48">
        <f t="shared" si="109"/>
        <v>1.023836323778804</v>
      </c>
      <c r="J190" s="48">
        <f t="shared" si="109"/>
        <v>8.9107310388839345</v>
      </c>
      <c r="K190" s="48">
        <f t="shared" si="109"/>
        <v>-11.058001731440292</v>
      </c>
      <c r="L190" s="48">
        <f t="shared" si="109"/>
        <v>-0.17747540530667072</v>
      </c>
      <c r="M190" s="48">
        <f t="shared" si="109"/>
        <v>-9.5197143920527587</v>
      </c>
      <c r="N190" s="48">
        <f t="shared" si="109"/>
        <v>1.1100195220038245</v>
      </c>
      <c r="O190" s="48">
        <f t="shared" si="109"/>
        <v>9.4728211568736675</v>
      </c>
      <c r="P190" s="48">
        <f t="shared" si="109"/>
        <v>-14.040573903097521</v>
      </c>
      <c r="Q190" s="48">
        <f t="shared" si="109"/>
        <v>12.994426293251205</v>
      </c>
      <c r="R190" s="48">
        <f t="shared" si="109"/>
        <v>44.696754001190442</v>
      </c>
      <c r="S190" s="48">
        <f t="shared" si="109"/>
        <v>-20.811394780295146</v>
      </c>
      <c r="T190" s="48">
        <f t="shared" si="109"/>
        <v>3.3543994536358701</v>
      </c>
      <c r="U190" s="48">
        <f t="shared" si="109"/>
        <v>9.4926347879620288</v>
      </c>
      <c r="V190" s="48">
        <f t="shared" si="109"/>
        <v>36.439812524756768</v>
      </c>
      <c r="W190" s="48">
        <f t="shared" si="109"/>
        <v>-2.3067133312122179</v>
      </c>
      <c r="X190" s="48">
        <f t="shared" si="107"/>
        <v>29.897159647404536</v>
      </c>
      <c r="Y190" s="48">
        <f t="shared" si="107"/>
        <v>0</v>
      </c>
    </row>
    <row r="191" spans="1:25" s="41" customFormat="1" ht="15" x14ac:dyDescent="0.25">
      <c r="A191" s="37" t="s">
        <v>243</v>
      </c>
      <c r="B191" s="38"/>
      <c r="C191" s="39" t="s">
        <v>226</v>
      </c>
      <c r="D191" s="40"/>
      <c r="E191" s="48">
        <f t="shared" si="109"/>
        <v>-4.1030339147045014</v>
      </c>
      <c r="F191" s="48">
        <f t="shared" si="109"/>
        <v>-0.6770417699430209</v>
      </c>
      <c r="G191" s="48">
        <f t="shared" si="109"/>
        <v>-33.7777175838471</v>
      </c>
      <c r="H191" s="48">
        <f t="shared" si="109"/>
        <v>-5.971607719018202</v>
      </c>
      <c r="I191" s="48">
        <f t="shared" si="109"/>
        <v>-1.9574576499023055</v>
      </c>
      <c r="J191" s="48">
        <f t="shared" si="109"/>
        <v>4.2828076290732042</v>
      </c>
      <c r="K191" s="48">
        <f t="shared" si="109"/>
        <v>1.3388138917443948</v>
      </c>
      <c r="L191" s="48">
        <f t="shared" si="109"/>
        <v>-3.2651570867802682</v>
      </c>
      <c r="M191" s="48">
        <f t="shared" si="109"/>
        <v>-12.80370333611428</v>
      </c>
      <c r="N191" s="48">
        <f t="shared" si="109"/>
        <v>-2.8586002607371763</v>
      </c>
      <c r="O191" s="48">
        <f t="shared" si="109"/>
        <v>18.662425624126435</v>
      </c>
      <c r="P191" s="48">
        <f t="shared" si="109"/>
        <v>-21.103146811705731</v>
      </c>
      <c r="Q191" s="48">
        <f t="shared" si="109"/>
        <v>15.036312910306115</v>
      </c>
      <c r="R191" s="48">
        <f t="shared" si="109"/>
        <v>35.803735094407955</v>
      </c>
      <c r="S191" s="48">
        <f t="shared" si="109"/>
        <v>-27.074658214655521</v>
      </c>
      <c r="T191" s="48">
        <f t="shared" si="109"/>
        <v>10.44766655307745</v>
      </c>
      <c r="U191" s="48">
        <f t="shared" si="109"/>
        <v>4.8402156742821223</v>
      </c>
      <c r="V191" s="48">
        <f t="shared" si="109"/>
        <v>57.906834391109442</v>
      </c>
      <c r="W191" s="48">
        <f t="shared" si="109"/>
        <v>-0.11428571428570011</v>
      </c>
      <c r="X191" s="48">
        <f t="shared" si="107"/>
        <v>3.4155597722960174</v>
      </c>
      <c r="Y191" s="48">
        <f t="shared" si="107"/>
        <v>1.5633142261594735</v>
      </c>
    </row>
    <row r="192" spans="1:25" s="41" customFormat="1" ht="15" x14ac:dyDescent="0.25">
      <c r="A192" s="37" t="s">
        <v>244</v>
      </c>
      <c r="B192" s="38"/>
      <c r="C192" s="39" t="s">
        <v>227</v>
      </c>
      <c r="D192" s="40"/>
      <c r="E192" s="48">
        <f t="shared" si="109"/>
        <v>1.142284882603084</v>
      </c>
      <c r="F192" s="48">
        <f t="shared" si="109"/>
        <v>-5.4910229329083071</v>
      </c>
      <c r="G192" s="48">
        <f t="shared" si="109"/>
        <v>-33.401098169409913</v>
      </c>
      <c r="H192" s="48">
        <f t="shared" si="109"/>
        <v>-5.9870051230268899</v>
      </c>
      <c r="I192" s="48">
        <f t="shared" si="109"/>
        <v>0.80928947017298025</v>
      </c>
      <c r="J192" s="48">
        <f t="shared" si="109"/>
        <v>9.2797424900402206</v>
      </c>
      <c r="K192" s="48">
        <f t="shared" si="109"/>
        <v>-11.838810954979506</v>
      </c>
      <c r="L192" s="48">
        <f t="shared" si="109"/>
        <v>2.4940123036443884</v>
      </c>
      <c r="M192" s="48">
        <f t="shared" si="109"/>
        <v>-9.0793665606335736</v>
      </c>
      <c r="N192" s="48">
        <f t="shared" si="109"/>
        <v>2.5987062523582738</v>
      </c>
      <c r="O192" s="48">
        <f t="shared" si="109"/>
        <v>10.768446082341288</v>
      </c>
      <c r="P192" s="48">
        <f t="shared" si="109"/>
        <v>-13.146349495852771</v>
      </c>
      <c r="Q192" s="48">
        <f t="shared" si="109"/>
        <v>11.566776031456749</v>
      </c>
      <c r="R192" s="48">
        <f t="shared" si="109"/>
        <v>43.558069829613565</v>
      </c>
      <c r="S192" s="48">
        <f t="shared" si="109"/>
        <v>-19.613902487104273</v>
      </c>
      <c r="T192" s="48">
        <f t="shared" si="109"/>
        <v>3.0108507112442506</v>
      </c>
      <c r="U192" s="48">
        <f t="shared" si="109"/>
        <v>7.8501238090188163</v>
      </c>
      <c r="V192" s="48">
        <f t="shared" si="109"/>
        <v>36.470842348669883</v>
      </c>
      <c r="W192" s="48">
        <f t="shared" si="109"/>
        <v>0.38137822198842652</v>
      </c>
      <c r="X192" s="48">
        <f t="shared" si="107"/>
        <v>106.08037029244687</v>
      </c>
      <c r="Y192" s="48">
        <f t="shared" si="107"/>
        <v>1.3552851348127115</v>
      </c>
    </row>
    <row r="193" spans="1:25" x14ac:dyDescent="0.2">
      <c r="A193" s="10"/>
      <c r="B193" s="11"/>
      <c r="C193" s="14"/>
      <c r="D193" s="17" t="str">
        <f>IFERROR((D154/C154-1)*100,"")</f>
        <v/>
      </c>
      <c r="E193" s="17" t="str">
        <f t="shared" si="109"/>
        <v/>
      </c>
      <c r="F193" s="17" t="str">
        <f t="shared" si="109"/>
        <v/>
      </c>
      <c r="G193" s="17" t="str">
        <f t="shared" si="109"/>
        <v/>
      </c>
      <c r="H193" s="17" t="str">
        <f t="shared" si="109"/>
        <v/>
      </c>
      <c r="I193" s="17" t="str">
        <f t="shared" si="109"/>
        <v/>
      </c>
      <c r="J193" s="17" t="str">
        <f t="shared" si="109"/>
        <v/>
      </c>
      <c r="K193" s="17" t="str">
        <f t="shared" si="109"/>
        <v/>
      </c>
      <c r="L193" s="17" t="str">
        <f t="shared" si="109"/>
        <v/>
      </c>
      <c r="M193" s="17" t="str">
        <f t="shared" si="109"/>
        <v/>
      </c>
      <c r="N193" s="17" t="str">
        <f t="shared" si="109"/>
        <v/>
      </c>
      <c r="O193" s="17" t="str">
        <f t="shared" si="109"/>
        <v/>
      </c>
      <c r="P193" s="17" t="str">
        <f t="shared" si="109"/>
        <v/>
      </c>
      <c r="Q193" s="17" t="str">
        <f t="shared" si="109"/>
        <v/>
      </c>
      <c r="R193" s="17" t="str">
        <f t="shared" si="109"/>
        <v/>
      </c>
      <c r="S193" s="17" t="str">
        <f t="shared" si="109"/>
        <v/>
      </c>
      <c r="T193" s="17" t="str">
        <f t="shared" si="109"/>
        <v/>
      </c>
      <c r="U193" s="17" t="str">
        <f t="shared" si="109"/>
        <v/>
      </c>
      <c r="V193" s="17" t="str">
        <f t="shared" si="109"/>
        <v/>
      </c>
      <c r="W193" s="17" t="str">
        <f t="shared" si="109"/>
        <v/>
      </c>
      <c r="X193" s="17" t="str">
        <f t="shared" si="107"/>
        <v/>
      </c>
      <c r="Y193" s="17" t="str">
        <f t="shared" si="107"/>
        <v/>
      </c>
    </row>
    <row r="194" spans="1:25" x14ac:dyDescent="0.2">
      <c r="A194" s="12" t="s">
        <v>150</v>
      </c>
      <c r="B194" s="12"/>
      <c r="C194" s="9" t="s">
        <v>112</v>
      </c>
      <c r="D194" s="19" t="str">
        <f>IFERROR((D155/C155-1)*100,"")</f>
        <v/>
      </c>
      <c r="E194" s="19">
        <f t="shared" si="109"/>
        <v>-10.657786176656669</v>
      </c>
      <c r="F194" s="19">
        <f t="shared" si="109"/>
        <v>27.178821880483774</v>
      </c>
      <c r="G194" s="19">
        <f t="shared" si="109"/>
        <v>0.67875438147710909</v>
      </c>
      <c r="H194" s="19">
        <f t="shared" si="109"/>
        <v>-24.124392586155231</v>
      </c>
      <c r="I194" s="19">
        <f t="shared" si="109"/>
        <v>37.934415523066242</v>
      </c>
      <c r="J194" s="19">
        <f t="shared" si="109"/>
        <v>5.579585541653076</v>
      </c>
      <c r="K194" s="19">
        <f t="shared" si="109"/>
        <v>-6.7113086922767851</v>
      </c>
      <c r="L194" s="19">
        <f t="shared" si="109"/>
        <v>0.67776696800265768</v>
      </c>
      <c r="M194" s="19">
        <f t="shared" si="109"/>
        <v>-14.136747768633295</v>
      </c>
      <c r="N194" s="19">
        <f t="shared" si="109"/>
        <v>-1.0976649097045987</v>
      </c>
      <c r="O194" s="19">
        <f t="shared" si="109"/>
        <v>23.503334557522205</v>
      </c>
      <c r="P194" s="19">
        <f t="shared" si="109"/>
        <v>-21.950710145310026</v>
      </c>
      <c r="Q194" s="19">
        <f t="shared" si="109"/>
        <v>36.36044327948558</v>
      </c>
      <c r="R194" s="19">
        <f t="shared" si="109"/>
        <v>26.959601079145457</v>
      </c>
      <c r="S194" s="19">
        <f t="shared" si="109"/>
        <v>-17.060514122839898</v>
      </c>
      <c r="T194" s="19">
        <f t="shared" si="109"/>
        <v>-8.9291460428920892</v>
      </c>
      <c r="U194" s="19">
        <f t="shared" si="109"/>
        <v>19.605422998297463</v>
      </c>
      <c r="V194" s="19">
        <f t="shared" si="109"/>
        <v>70.907848191830553</v>
      </c>
      <c r="W194" s="19">
        <f t="shared" si="109"/>
        <v>1.9765258488887882</v>
      </c>
      <c r="X194" s="19">
        <f t="shared" si="107"/>
        <v>23.75282765252933</v>
      </c>
      <c r="Y194" s="19">
        <f t="shared" si="107"/>
        <v>-11.331959860179907</v>
      </c>
    </row>
    <row r="197" spans="1:25" ht="26.25" customHeight="1" x14ac:dyDescent="0.2">
      <c r="A197" s="132" t="s">
        <v>199</v>
      </c>
      <c r="B197" s="132"/>
      <c r="C197" s="132"/>
    </row>
    <row r="199" spans="1:25" x14ac:dyDescent="0.2">
      <c r="A199" s="5" t="s">
        <v>0</v>
      </c>
      <c r="B199" s="6" t="s">
        <v>1</v>
      </c>
      <c r="C199" s="13" t="s">
        <v>2</v>
      </c>
      <c r="D199" s="1">
        <v>1997</v>
      </c>
      <c r="E199" s="1">
        <f>+D199+1</f>
        <v>1998</v>
      </c>
      <c r="F199" s="1">
        <f>+E199+1</f>
        <v>1999</v>
      </c>
      <c r="G199" s="1">
        <f t="shared" ref="G199:Y199" si="110">+F199+1</f>
        <v>2000</v>
      </c>
      <c r="H199" s="1">
        <f t="shared" si="110"/>
        <v>2001</v>
      </c>
      <c r="I199" s="1">
        <f t="shared" si="110"/>
        <v>2002</v>
      </c>
      <c r="J199" s="1">
        <f t="shared" si="110"/>
        <v>2003</v>
      </c>
      <c r="K199" s="1">
        <f t="shared" si="110"/>
        <v>2004</v>
      </c>
      <c r="L199" s="1">
        <f t="shared" si="110"/>
        <v>2005</v>
      </c>
      <c r="M199" s="1">
        <f t="shared" si="110"/>
        <v>2006</v>
      </c>
      <c r="N199" s="1">
        <f t="shared" si="110"/>
        <v>2007</v>
      </c>
      <c r="O199" s="1">
        <f t="shared" si="110"/>
        <v>2008</v>
      </c>
      <c r="P199" s="1">
        <f t="shared" si="110"/>
        <v>2009</v>
      </c>
      <c r="Q199" s="1">
        <f t="shared" si="110"/>
        <v>2010</v>
      </c>
      <c r="R199" s="1">
        <f t="shared" si="110"/>
        <v>2011</v>
      </c>
      <c r="S199" s="1">
        <f t="shared" si="110"/>
        <v>2012</v>
      </c>
      <c r="T199" s="1">
        <f t="shared" si="110"/>
        <v>2013</v>
      </c>
      <c r="U199" s="1">
        <f t="shared" si="110"/>
        <v>2014</v>
      </c>
      <c r="V199" s="1">
        <f t="shared" si="110"/>
        <v>2015</v>
      </c>
      <c r="W199" s="1">
        <f t="shared" si="110"/>
        <v>2016</v>
      </c>
      <c r="X199" s="1">
        <f t="shared" si="110"/>
        <v>2017</v>
      </c>
      <c r="Y199" s="1">
        <f t="shared" si="110"/>
        <v>2018</v>
      </c>
    </row>
    <row r="200" spans="1:25" s="46" customFormat="1" ht="15.75" x14ac:dyDescent="0.25">
      <c r="A200" s="42" t="s">
        <v>63</v>
      </c>
      <c r="B200" s="43"/>
      <c r="C200" s="44" t="s">
        <v>200</v>
      </c>
      <c r="D200" s="47">
        <f t="shared" ref="D200:T214" si="111">IFERROR(D44/D$77*100,"")</f>
        <v>90.253394844953021</v>
      </c>
      <c r="E200" s="47">
        <f t="shared" si="111"/>
        <v>91.005648126455128</v>
      </c>
      <c r="F200" s="47">
        <f t="shared" si="111"/>
        <v>91.889494625121742</v>
      </c>
      <c r="G200" s="47">
        <f t="shared" si="111"/>
        <v>91.605561423213999</v>
      </c>
      <c r="H200" s="47">
        <f t="shared" si="111"/>
        <v>90.698444134800141</v>
      </c>
      <c r="I200" s="47">
        <f t="shared" si="111"/>
        <v>90.631842576307747</v>
      </c>
      <c r="J200" s="47">
        <f t="shared" si="111"/>
        <v>87.45503568444596</v>
      </c>
      <c r="K200" s="47">
        <f t="shared" si="111"/>
        <v>87.248285633256756</v>
      </c>
      <c r="L200" s="47">
        <f t="shared" si="111"/>
        <v>90.471174994963235</v>
      </c>
      <c r="M200" s="47">
        <f t="shared" si="111"/>
        <v>90.093281015684099</v>
      </c>
      <c r="N200" s="47">
        <f t="shared" si="111"/>
        <v>87.128873136937585</v>
      </c>
      <c r="O200" s="47">
        <f t="shared" si="111"/>
        <v>85.500614582453707</v>
      </c>
      <c r="P200" s="47">
        <f t="shared" si="111"/>
        <v>86.83588025026468</v>
      </c>
      <c r="Q200" s="47">
        <f t="shared" si="111"/>
        <v>83.975858215399242</v>
      </c>
      <c r="R200" s="47">
        <f t="shared" si="111"/>
        <v>86.387881572220039</v>
      </c>
      <c r="S200" s="47">
        <f t="shared" si="111"/>
        <v>86.767191530621517</v>
      </c>
      <c r="T200" s="47">
        <f t="shared" si="111"/>
        <v>86.675827537069495</v>
      </c>
      <c r="U200" s="47">
        <f>IFERROR(U44/U$77*100,"")</f>
        <v>85.713866487886875</v>
      </c>
      <c r="V200" s="47">
        <f>IFERROR('[7]EreCstN-1'!E4035/'[7]EreCstN-1'!E$4068*100,"")</f>
        <v>86.522819436956468</v>
      </c>
      <c r="W200" s="47">
        <f>IFERROR('[7]EreCstN-1'!F4035/'[7]EreCstN-1'!F$4068*100,"")</f>
        <v>83.740168237229611</v>
      </c>
      <c r="X200" s="47">
        <f>IFERROR('[7]EreCstN-1'!G4035/'[7]EreCstN-1'!G$4068*100,"")</f>
        <v>84.939949949184211</v>
      </c>
      <c r="Y200" s="47">
        <f>IFERROR('[7]EreCstN-1'!H4035/'[7]EreCstN-1'!H$4068*100,"")</f>
        <v>60.181104933617704</v>
      </c>
    </row>
    <row r="201" spans="1:25" s="41" customFormat="1" ht="15" x14ac:dyDescent="0.25">
      <c r="A201" s="37" t="s">
        <v>65</v>
      </c>
      <c r="B201" s="38"/>
      <c r="C201" s="39" t="s">
        <v>201</v>
      </c>
      <c r="D201" s="48">
        <f t="shared" si="111"/>
        <v>0</v>
      </c>
      <c r="E201" s="48">
        <f t="shared" si="111"/>
        <v>0</v>
      </c>
      <c r="F201" s="48">
        <f t="shared" si="111"/>
        <v>0</v>
      </c>
      <c r="G201" s="48">
        <f t="shared" si="111"/>
        <v>0</v>
      </c>
      <c r="H201" s="48">
        <f t="shared" si="111"/>
        <v>0</v>
      </c>
      <c r="I201" s="48">
        <f t="shared" si="111"/>
        <v>0</v>
      </c>
      <c r="J201" s="48">
        <f t="shared" si="111"/>
        <v>0</v>
      </c>
      <c r="K201" s="48">
        <f t="shared" si="111"/>
        <v>0</v>
      </c>
      <c r="L201" s="48">
        <f t="shared" si="111"/>
        <v>0</v>
      </c>
      <c r="M201" s="48">
        <f t="shared" si="111"/>
        <v>0</v>
      </c>
      <c r="N201" s="48">
        <f t="shared" si="111"/>
        <v>0</v>
      </c>
      <c r="O201" s="48">
        <f t="shared" si="111"/>
        <v>0</v>
      </c>
      <c r="P201" s="48">
        <f t="shared" si="111"/>
        <v>0</v>
      </c>
      <c r="Q201" s="48">
        <f t="shared" si="111"/>
        <v>0</v>
      </c>
      <c r="R201" s="48">
        <f t="shared" si="111"/>
        <v>0</v>
      </c>
      <c r="S201" s="48">
        <f t="shared" si="111"/>
        <v>0</v>
      </c>
      <c r="T201" s="48">
        <f t="shared" si="111"/>
        <v>0</v>
      </c>
      <c r="U201" s="48">
        <f t="shared" ref="U201:U233" si="112">IFERROR(U45/U$77*100,"")</f>
        <v>0</v>
      </c>
      <c r="V201" s="48">
        <f>IFERROR('[7]EreCstN-1'!E4036/'[7]EreCstN-1'!E$4068*100,"")</f>
        <v>0</v>
      </c>
      <c r="W201" s="48">
        <f>IFERROR('[7]EreCstN-1'!F4036/'[7]EreCstN-1'!F$4068*100,"")</f>
        <v>0</v>
      </c>
      <c r="X201" s="48">
        <f>IFERROR('[7]EreCstN-1'!G4036/'[7]EreCstN-1'!G$4068*100,"")</f>
        <v>2.3495470291890235E-2</v>
      </c>
      <c r="Y201" s="48">
        <f>IFERROR('[7]EreCstN-1'!H4036/'[7]EreCstN-1'!H$4068*100,"")</f>
        <v>1.6530058500280203E-2</v>
      </c>
    </row>
    <row r="202" spans="1:25" s="41" customFormat="1" ht="15" x14ac:dyDescent="0.25">
      <c r="A202" s="37" t="s">
        <v>67</v>
      </c>
      <c r="B202" s="38"/>
      <c r="C202" s="39" t="s">
        <v>202</v>
      </c>
      <c r="D202" s="48">
        <f t="shared" si="111"/>
        <v>0</v>
      </c>
      <c r="E202" s="48">
        <f t="shared" si="111"/>
        <v>0</v>
      </c>
      <c r="F202" s="48">
        <f t="shared" si="111"/>
        <v>0</v>
      </c>
      <c r="G202" s="48">
        <f t="shared" si="111"/>
        <v>0</v>
      </c>
      <c r="H202" s="48">
        <f t="shared" si="111"/>
        <v>0</v>
      </c>
      <c r="I202" s="48">
        <f t="shared" si="111"/>
        <v>0</v>
      </c>
      <c r="J202" s="48">
        <f t="shared" si="111"/>
        <v>0</v>
      </c>
      <c r="K202" s="48">
        <f t="shared" si="111"/>
        <v>0</v>
      </c>
      <c r="L202" s="48">
        <f t="shared" si="111"/>
        <v>0</v>
      </c>
      <c r="M202" s="48">
        <f t="shared" si="111"/>
        <v>0</v>
      </c>
      <c r="N202" s="48">
        <f t="shared" si="111"/>
        <v>0</v>
      </c>
      <c r="O202" s="48">
        <f t="shared" si="111"/>
        <v>0</v>
      </c>
      <c r="P202" s="48">
        <f t="shared" si="111"/>
        <v>0</v>
      </c>
      <c r="Q202" s="48">
        <f t="shared" si="111"/>
        <v>0</v>
      </c>
      <c r="R202" s="48">
        <f t="shared" si="111"/>
        <v>0</v>
      </c>
      <c r="S202" s="48">
        <f t="shared" si="111"/>
        <v>0</v>
      </c>
      <c r="T202" s="48">
        <f t="shared" si="111"/>
        <v>0</v>
      </c>
      <c r="U202" s="48">
        <f t="shared" si="112"/>
        <v>0</v>
      </c>
      <c r="V202" s="48">
        <f>IFERROR('[7]EreCstN-1'!E4037/'[7]EreCstN-1'!E$4068*100,"")</f>
        <v>0</v>
      </c>
      <c r="W202" s="48">
        <f>IFERROR('[7]EreCstN-1'!F4037/'[7]EreCstN-1'!F$4068*100,"")</f>
        <v>0</v>
      </c>
      <c r="X202" s="48">
        <f>IFERROR('[7]EreCstN-1'!G4037/'[7]EreCstN-1'!G$4068*100,"")</f>
        <v>1.6392188575737373E-3</v>
      </c>
      <c r="Y202" s="48">
        <f>IFERROR('[7]EreCstN-1'!H4037/'[7]EreCstN-1'!H$4068*100,"")</f>
        <v>7.0958299903641858E-2</v>
      </c>
    </row>
    <row r="203" spans="1:25" s="41" customFormat="1" ht="15" x14ac:dyDescent="0.25">
      <c r="A203" s="37" t="s">
        <v>69</v>
      </c>
      <c r="B203" s="38"/>
      <c r="C203" s="39" t="s">
        <v>203</v>
      </c>
      <c r="D203" s="48">
        <f t="shared" si="111"/>
        <v>88.398585738892038</v>
      </c>
      <c r="E203" s="48">
        <f t="shared" si="111"/>
        <v>89.204762428837697</v>
      </c>
      <c r="F203" s="48">
        <f t="shared" si="111"/>
        <v>90.149113272938692</v>
      </c>
      <c r="G203" s="48">
        <f t="shared" si="111"/>
        <v>89.738236138382462</v>
      </c>
      <c r="H203" s="48">
        <f t="shared" si="111"/>
        <v>87.015116149344053</v>
      </c>
      <c r="I203" s="48">
        <f t="shared" si="111"/>
        <v>86.612053880909613</v>
      </c>
      <c r="J203" s="48">
        <f t="shared" si="111"/>
        <v>83.915643580401863</v>
      </c>
      <c r="K203" s="48">
        <f t="shared" si="111"/>
        <v>86.100861996621532</v>
      </c>
      <c r="L203" s="48">
        <f t="shared" si="111"/>
        <v>89.243027513755507</v>
      </c>
      <c r="M203" s="48">
        <f t="shared" si="111"/>
        <v>88.641147110862633</v>
      </c>
      <c r="N203" s="48">
        <f t="shared" si="111"/>
        <v>86.43089612580718</v>
      </c>
      <c r="O203" s="48">
        <f t="shared" si="111"/>
        <v>84.541331872202022</v>
      </c>
      <c r="P203" s="48">
        <f t="shared" si="111"/>
        <v>85.92237456624045</v>
      </c>
      <c r="Q203" s="48">
        <f t="shared" si="111"/>
        <v>82.49045050349163</v>
      </c>
      <c r="R203" s="48">
        <f t="shared" si="111"/>
        <v>85.914547172621596</v>
      </c>
      <c r="S203" s="48">
        <f t="shared" si="111"/>
        <v>86.356971908591589</v>
      </c>
      <c r="T203" s="48">
        <f t="shared" si="111"/>
        <v>85.587223041881217</v>
      </c>
      <c r="U203" s="48">
        <f t="shared" si="112"/>
        <v>84.995928852646259</v>
      </c>
      <c r="V203" s="48">
        <f>IFERROR('[7]EreCstN-1'!E4038/'[7]EreCstN-1'!E$4068*100,"")</f>
        <v>78.083026651977221</v>
      </c>
      <c r="W203" s="48">
        <f>IFERROR('[7]EreCstN-1'!F4038/'[7]EreCstN-1'!F$4068*100,"")</f>
        <v>83.677965806102819</v>
      </c>
      <c r="X203" s="48">
        <f>IFERROR('[7]EreCstN-1'!G4038/'[7]EreCstN-1'!G$4068*100,"")</f>
        <v>84.756357437135961</v>
      </c>
      <c r="Y203" s="48">
        <f>IFERROR('[7]EreCstN-1'!H4038/'[7]EreCstN-1'!H$4068*100,"")</f>
        <v>59.889611462990814</v>
      </c>
    </row>
    <row r="204" spans="1:25" s="36" customFormat="1" ht="12" x14ac:dyDescent="0.2">
      <c r="A204" s="33" t="s">
        <v>228</v>
      </c>
      <c r="B204" s="34"/>
      <c r="C204" s="35" t="s">
        <v>204</v>
      </c>
      <c r="D204" s="21">
        <f t="shared" si="111"/>
        <v>88.398585738892038</v>
      </c>
      <c r="E204" s="21">
        <f t="shared" si="111"/>
        <v>89.204762428837697</v>
      </c>
      <c r="F204" s="21">
        <f t="shared" si="111"/>
        <v>90.149113272938692</v>
      </c>
      <c r="G204" s="21">
        <f t="shared" si="111"/>
        <v>89.738236138382462</v>
      </c>
      <c r="H204" s="21">
        <f t="shared" si="111"/>
        <v>87.015116149344053</v>
      </c>
      <c r="I204" s="21">
        <f t="shared" si="111"/>
        <v>86.612053880909613</v>
      </c>
      <c r="J204" s="21">
        <f t="shared" si="111"/>
        <v>83.915643580401863</v>
      </c>
      <c r="K204" s="21">
        <f t="shared" si="111"/>
        <v>86.100861996621532</v>
      </c>
      <c r="L204" s="21">
        <f t="shared" si="111"/>
        <v>89.243027513755507</v>
      </c>
      <c r="M204" s="21">
        <f t="shared" si="111"/>
        <v>88.641147110862633</v>
      </c>
      <c r="N204" s="21">
        <f t="shared" si="111"/>
        <v>86.43089612580718</v>
      </c>
      <c r="O204" s="21">
        <f t="shared" si="111"/>
        <v>84.541331872202022</v>
      </c>
      <c r="P204" s="21">
        <f t="shared" si="111"/>
        <v>85.92237456624045</v>
      </c>
      <c r="Q204" s="21">
        <f t="shared" si="111"/>
        <v>82.49045050349163</v>
      </c>
      <c r="R204" s="21">
        <f t="shared" si="111"/>
        <v>85.914547172621596</v>
      </c>
      <c r="S204" s="21">
        <f t="shared" si="111"/>
        <v>86.356971908591589</v>
      </c>
      <c r="T204" s="21">
        <f t="shared" si="111"/>
        <v>85.587223041881217</v>
      </c>
      <c r="U204" s="21">
        <f t="shared" si="112"/>
        <v>84.995928852646259</v>
      </c>
      <c r="V204" s="21">
        <f>IFERROR('[7]EreCstN-1'!E4039/'[7]EreCstN-1'!E$4068*100,"")</f>
        <v>78.083026651977221</v>
      </c>
      <c r="W204" s="21">
        <f>IFERROR('[7]EreCstN-1'!F4039/'[7]EreCstN-1'!F$4068*100,"")</f>
        <v>83.677965806102819</v>
      </c>
      <c r="X204" s="21">
        <f>IFERROR('[7]EreCstN-1'!G4039/'[7]EreCstN-1'!G$4068*100,"")</f>
        <v>84.755811030850097</v>
      </c>
      <c r="Y204" s="21">
        <f>IFERROR('[7]EreCstN-1'!H4039/'[7]EreCstN-1'!H$4068*100,"")</f>
        <v>59.88557974140538</v>
      </c>
    </row>
    <row r="205" spans="1:25" s="36" customFormat="1" ht="12" x14ac:dyDescent="0.2">
      <c r="A205" s="33" t="s">
        <v>229</v>
      </c>
      <c r="B205" s="34"/>
      <c r="C205" s="35" t="s">
        <v>205</v>
      </c>
      <c r="D205" s="21">
        <f t="shared" si="111"/>
        <v>0</v>
      </c>
      <c r="E205" s="21">
        <f t="shared" si="111"/>
        <v>0</v>
      </c>
      <c r="F205" s="21">
        <f t="shared" si="111"/>
        <v>0</v>
      </c>
      <c r="G205" s="21">
        <f t="shared" si="111"/>
        <v>0</v>
      </c>
      <c r="H205" s="21">
        <f t="shared" si="111"/>
        <v>0</v>
      </c>
      <c r="I205" s="21">
        <f t="shared" si="111"/>
        <v>0</v>
      </c>
      <c r="J205" s="21">
        <f t="shared" si="111"/>
        <v>0</v>
      </c>
      <c r="K205" s="21">
        <f t="shared" si="111"/>
        <v>0</v>
      </c>
      <c r="L205" s="21">
        <f t="shared" si="111"/>
        <v>0</v>
      </c>
      <c r="M205" s="21">
        <f t="shared" si="111"/>
        <v>0</v>
      </c>
      <c r="N205" s="21">
        <f t="shared" si="111"/>
        <v>0</v>
      </c>
      <c r="O205" s="21">
        <f t="shared" si="111"/>
        <v>0</v>
      </c>
      <c r="P205" s="21">
        <f t="shared" si="111"/>
        <v>0</v>
      </c>
      <c r="Q205" s="21">
        <f t="shared" si="111"/>
        <v>0</v>
      </c>
      <c r="R205" s="21">
        <f t="shared" si="111"/>
        <v>0</v>
      </c>
      <c r="S205" s="21">
        <f t="shared" si="111"/>
        <v>0</v>
      </c>
      <c r="T205" s="21">
        <f t="shared" si="111"/>
        <v>0</v>
      </c>
      <c r="U205" s="21">
        <f t="shared" si="112"/>
        <v>0</v>
      </c>
      <c r="V205" s="21">
        <f>IFERROR('[7]EreCstN-1'!E4040/'[7]EreCstN-1'!E$4068*100,"")</f>
        <v>0</v>
      </c>
      <c r="W205" s="21">
        <f>IFERROR('[7]EreCstN-1'!F4040/'[7]EreCstN-1'!F$4068*100,"")</f>
        <v>0</v>
      </c>
      <c r="X205" s="21">
        <f>IFERROR('[7]EreCstN-1'!G4040/'[7]EreCstN-1'!G$4068*100,"")</f>
        <v>5.4640628585791258E-4</v>
      </c>
      <c r="Y205" s="21">
        <f>IFERROR('[7]EreCstN-1'!H4040/'[7]EreCstN-1'!H$4068*100,"")</f>
        <v>4.0317215854341962E-3</v>
      </c>
    </row>
    <row r="206" spans="1:25" s="41" customFormat="1" ht="15" x14ac:dyDescent="0.25">
      <c r="A206" s="37" t="s">
        <v>71</v>
      </c>
      <c r="B206" s="38"/>
      <c r="C206" s="39" t="s">
        <v>206</v>
      </c>
      <c r="D206" s="48">
        <f t="shared" si="111"/>
        <v>0</v>
      </c>
      <c r="E206" s="48">
        <f t="shared" si="111"/>
        <v>0</v>
      </c>
      <c r="F206" s="48">
        <f t="shared" si="111"/>
        <v>0</v>
      </c>
      <c r="G206" s="48">
        <f t="shared" si="111"/>
        <v>0</v>
      </c>
      <c r="H206" s="48">
        <f t="shared" si="111"/>
        <v>0</v>
      </c>
      <c r="I206" s="48">
        <f t="shared" si="111"/>
        <v>0</v>
      </c>
      <c r="J206" s="48">
        <f t="shared" si="111"/>
        <v>0</v>
      </c>
      <c r="K206" s="48">
        <f t="shared" si="111"/>
        <v>0</v>
      </c>
      <c r="L206" s="48">
        <f t="shared" si="111"/>
        <v>0</v>
      </c>
      <c r="M206" s="48">
        <f t="shared" si="111"/>
        <v>0</v>
      </c>
      <c r="N206" s="48">
        <f t="shared" si="111"/>
        <v>0</v>
      </c>
      <c r="O206" s="48">
        <f t="shared" si="111"/>
        <v>0</v>
      </c>
      <c r="P206" s="48">
        <f t="shared" si="111"/>
        <v>0</v>
      </c>
      <c r="Q206" s="48">
        <f t="shared" si="111"/>
        <v>0</v>
      </c>
      <c r="R206" s="48">
        <f t="shared" si="111"/>
        <v>0</v>
      </c>
      <c r="S206" s="48">
        <f t="shared" si="111"/>
        <v>0</v>
      </c>
      <c r="T206" s="48">
        <f t="shared" si="111"/>
        <v>0</v>
      </c>
      <c r="U206" s="48">
        <f t="shared" si="112"/>
        <v>0</v>
      </c>
      <c r="V206" s="48">
        <f>IFERROR('[7]EreCstN-1'!E4041/'[7]EreCstN-1'!E$4068*100,"")</f>
        <v>0</v>
      </c>
      <c r="W206" s="48">
        <f>IFERROR('[7]EreCstN-1'!F4041/'[7]EreCstN-1'!F$4068*100,"")</f>
        <v>0</v>
      </c>
      <c r="X206" s="48">
        <f>IFERROR('[7]EreCstN-1'!G4041/'[7]EreCstN-1'!G$4068*100,"")</f>
        <v>0</v>
      </c>
      <c r="Y206" s="48">
        <f>IFERROR('[7]EreCstN-1'!H4041/'[7]EreCstN-1'!H$4068*100,"")</f>
        <v>0</v>
      </c>
    </row>
    <row r="207" spans="1:25" s="41" customFormat="1" ht="15" x14ac:dyDescent="0.25">
      <c r="A207" s="37" t="s">
        <v>230</v>
      </c>
      <c r="B207" s="38"/>
      <c r="C207" s="39" t="s">
        <v>207</v>
      </c>
      <c r="D207" s="48">
        <f t="shared" si="111"/>
        <v>0</v>
      </c>
      <c r="E207" s="48">
        <f t="shared" si="111"/>
        <v>0</v>
      </c>
      <c r="F207" s="48">
        <f t="shared" si="111"/>
        <v>0</v>
      </c>
      <c r="G207" s="48">
        <f t="shared" si="111"/>
        <v>0</v>
      </c>
      <c r="H207" s="48">
        <f t="shared" si="111"/>
        <v>0</v>
      </c>
      <c r="I207" s="48">
        <f t="shared" si="111"/>
        <v>0</v>
      </c>
      <c r="J207" s="48">
        <f t="shared" si="111"/>
        <v>0</v>
      </c>
      <c r="K207" s="48">
        <f t="shared" si="111"/>
        <v>0</v>
      </c>
      <c r="L207" s="48">
        <f t="shared" si="111"/>
        <v>0</v>
      </c>
      <c r="M207" s="48">
        <f t="shared" si="111"/>
        <v>0</v>
      </c>
      <c r="N207" s="48">
        <f t="shared" si="111"/>
        <v>0</v>
      </c>
      <c r="O207" s="48">
        <f t="shared" si="111"/>
        <v>0</v>
      </c>
      <c r="P207" s="48">
        <f t="shared" si="111"/>
        <v>0</v>
      </c>
      <c r="Q207" s="48">
        <f t="shared" si="111"/>
        <v>0</v>
      </c>
      <c r="R207" s="48">
        <f t="shared" si="111"/>
        <v>0</v>
      </c>
      <c r="S207" s="48">
        <f t="shared" si="111"/>
        <v>0</v>
      </c>
      <c r="T207" s="48">
        <f t="shared" si="111"/>
        <v>0</v>
      </c>
      <c r="U207" s="48">
        <f t="shared" si="112"/>
        <v>0</v>
      </c>
      <c r="V207" s="48">
        <f>IFERROR('[7]EreCstN-1'!E4042/'[7]EreCstN-1'!E$4068*100,"")</f>
        <v>0</v>
      </c>
      <c r="W207" s="48">
        <f>IFERROR('[7]EreCstN-1'!F4042/'[7]EreCstN-1'!F$4068*100,"")</f>
        <v>0</v>
      </c>
      <c r="X207" s="48">
        <f>IFERROR('[7]EreCstN-1'!G4042/'[7]EreCstN-1'!G$4068*100,"")</f>
        <v>0.12130219546045659</v>
      </c>
      <c r="Y207" s="48">
        <f>IFERROR('[7]EreCstN-1'!H4042/'[7]EreCstN-1'!H$4068*100,"")</f>
        <v>0.17175133953949676</v>
      </c>
    </row>
    <row r="208" spans="1:25" s="41" customFormat="1" ht="15" x14ac:dyDescent="0.25">
      <c r="A208" s="37" t="s">
        <v>231</v>
      </c>
      <c r="B208" s="38"/>
      <c r="C208" s="39" t="s">
        <v>208</v>
      </c>
      <c r="D208" s="48">
        <f t="shared" si="111"/>
        <v>1.285964817453104</v>
      </c>
      <c r="E208" s="48">
        <f t="shared" si="111"/>
        <v>1.2407248593153037</v>
      </c>
      <c r="F208" s="48">
        <f t="shared" si="111"/>
        <v>1.2399217355193246</v>
      </c>
      <c r="G208" s="48">
        <f t="shared" si="111"/>
        <v>1.3769580966643402</v>
      </c>
      <c r="H208" s="48">
        <f t="shared" si="111"/>
        <v>3.2180213944522009</v>
      </c>
      <c r="I208" s="48">
        <f t="shared" si="111"/>
        <v>3.5333352750691107</v>
      </c>
      <c r="J208" s="48">
        <f t="shared" si="111"/>
        <v>3.2893093234813451</v>
      </c>
      <c r="K208" s="48">
        <f t="shared" si="111"/>
        <v>0.89856960903629135</v>
      </c>
      <c r="L208" s="48">
        <f t="shared" si="111"/>
        <v>0.99694745026352227</v>
      </c>
      <c r="M208" s="48">
        <f t="shared" si="111"/>
        <v>0.95137103370450427</v>
      </c>
      <c r="N208" s="48">
        <f t="shared" si="111"/>
        <v>0.53117694479852751</v>
      </c>
      <c r="O208" s="48">
        <f t="shared" si="111"/>
        <v>0.81860054299770246</v>
      </c>
      <c r="P208" s="48">
        <f t="shared" si="111"/>
        <v>0.82735827812770202</v>
      </c>
      <c r="Q208" s="48">
        <f t="shared" si="111"/>
        <v>1.4107393384849141</v>
      </c>
      <c r="R208" s="48">
        <f t="shared" si="111"/>
        <v>0.41952880176272628</v>
      </c>
      <c r="S208" s="48">
        <f t="shared" si="111"/>
        <v>0.35624830476899272</v>
      </c>
      <c r="T208" s="48">
        <f t="shared" si="111"/>
        <v>1.03657934283732</v>
      </c>
      <c r="U208" s="48">
        <f t="shared" si="112"/>
        <v>0.66859826556078705</v>
      </c>
      <c r="V208" s="48">
        <f>IFERROR('[7]EreCstN-1'!E4043/'[7]EreCstN-1'!E$4068*100,"")</f>
        <v>8.3923255432362112</v>
      </c>
      <c r="W208" s="48">
        <f>IFERROR('[7]EreCstN-1'!F4043/'[7]EreCstN-1'!F$4068*100,"")</f>
        <v>1.3370616036600608E-2</v>
      </c>
      <c r="X208" s="48">
        <f>IFERROR('[7]EreCstN-1'!G4043/'[7]EreCstN-1'!G$4068*100,"")</f>
        <v>1.0928125717158252E-3</v>
      </c>
      <c r="Y208" s="48">
        <f>IFERROR('[7]EreCstN-1'!H4043/'[7]EreCstN-1'!H$4068*100,"")</f>
        <v>1.2095164756302588E-3</v>
      </c>
    </row>
    <row r="209" spans="1:25" s="41" customFormat="1" ht="15" x14ac:dyDescent="0.25">
      <c r="A209" s="37" t="s">
        <v>232</v>
      </c>
      <c r="B209" s="38"/>
      <c r="C209" s="39" t="s">
        <v>209</v>
      </c>
      <c r="D209" s="48">
        <f t="shared" si="111"/>
        <v>0.56884428860787406</v>
      </c>
      <c r="E209" s="48">
        <f t="shared" si="111"/>
        <v>0.56016083830211527</v>
      </c>
      <c r="F209" s="48">
        <f t="shared" si="111"/>
        <v>0.50045961666371341</v>
      </c>
      <c r="G209" s="48">
        <f t="shared" si="111"/>
        <v>0.49036718816720642</v>
      </c>
      <c r="H209" s="48">
        <f t="shared" si="111"/>
        <v>0.46530659100389232</v>
      </c>
      <c r="I209" s="48">
        <f t="shared" si="111"/>
        <v>0.48645342032903238</v>
      </c>
      <c r="J209" s="48">
        <f t="shared" si="111"/>
        <v>0.25008278056276445</v>
      </c>
      <c r="K209" s="48">
        <f t="shared" si="111"/>
        <v>0.24885402759890846</v>
      </c>
      <c r="L209" s="48">
        <f t="shared" si="111"/>
        <v>0.23120003094418939</v>
      </c>
      <c r="M209" s="48">
        <f t="shared" si="111"/>
        <v>0.50076287111696027</v>
      </c>
      <c r="N209" s="48">
        <f t="shared" si="111"/>
        <v>0.16680006633187902</v>
      </c>
      <c r="O209" s="48">
        <f t="shared" si="111"/>
        <v>0.14068216725398289</v>
      </c>
      <c r="P209" s="48">
        <f t="shared" si="111"/>
        <v>8.61474058965193E-2</v>
      </c>
      <c r="Q209" s="48">
        <f t="shared" si="111"/>
        <v>7.4668373422710044E-2</v>
      </c>
      <c r="R209" s="48">
        <f t="shared" si="111"/>
        <v>5.380559783571795E-2</v>
      </c>
      <c r="S209" s="48">
        <f t="shared" si="111"/>
        <v>5.3971317260935937E-2</v>
      </c>
      <c r="T209" s="48">
        <f t="shared" si="111"/>
        <v>5.2025152350955527E-2</v>
      </c>
      <c r="U209" s="48">
        <f t="shared" si="112"/>
        <v>4.9339369679828937E-2</v>
      </c>
      <c r="V209" s="48">
        <f>IFERROR('[7]EreCstN-1'!E4044/'[7]EreCstN-1'!E$4068*100,"")</f>
        <v>4.7467241743043995E-2</v>
      </c>
      <c r="W209" s="48">
        <f>IFERROR('[7]EreCstN-1'!F4044/'[7]EreCstN-1'!F$4068*100,"")</f>
        <v>4.883181509019352E-2</v>
      </c>
      <c r="X209" s="48">
        <f>IFERROR('[7]EreCstN-1'!G4044/'[7]EreCstN-1'!G$4068*100,"")</f>
        <v>3.6062814866622231E-2</v>
      </c>
      <c r="Y209" s="48">
        <f>IFERROR('[7]EreCstN-1'!H4044/'[7]EreCstN-1'!H$4068*100,"")</f>
        <v>3.1044256207843315E-2</v>
      </c>
    </row>
    <row r="210" spans="1:25" s="46" customFormat="1" ht="15.75" x14ac:dyDescent="0.25">
      <c r="A210" s="42" t="s">
        <v>73</v>
      </c>
      <c r="B210" s="43"/>
      <c r="C210" s="44" t="s">
        <v>210</v>
      </c>
      <c r="D210" s="47">
        <f t="shared" si="111"/>
        <v>0</v>
      </c>
      <c r="E210" s="47">
        <f t="shared" si="111"/>
        <v>0</v>
      </c>
      <c r="F210" s="47">
        <f t="shared" si="111"/>
        <v>0</v>
      </c>
      <c r="G210" s="47">
        <f t="shared" si="111"/>
        <v>0</v>
      </c>
      <c r="H210" s="47">
        <f t="shared" si="111"/>
        <v>0</v>
      </c>
      <c r="I210" s="47">
        <f t="shared" si="111"/>
        <v>0</v>
      </c>
      <c r="J210" s="47">
        <f t="shared" si="111"/>
        <v>0</v>
      </c>
      <c r="K210" s="47">
        <f t="shared" si="111"/>
        <v>0</v>
      </c>
      <c r="L210" s="47">
        <f t="shared" si="111"/>
        <v>0</v>
      </c>
      <c r="M210" s="47">
        <f t="shared" si="111"/>
        <v>0</v>
      </c>
      <c r="N210" s="47">
        <f t="shared" si="111"/>
        <v>0</v>
      </c>
      <c r="O210" s="47">
        <f t="shared" si="111"/>
        <v>0</v>
      </c>
      <c r="P210" s="47">
        <f t="shared" si="111"/>
        <v>0</v>
      </c>
      <c r="Q210" s="47">
        <f t="shared" si="111"/>
        <v>0</v>
      </c>
      <c r="R210" s="47">
        <f t="shared" si="111"/>
        <v>0</v>
      </c>
      <c r="S210" s="47">
        <f t="shared" si="111"/>
        <v>0</v>
      </c>
      <c r="T210" s="47">
        <f t="shared" si="111"/>
        <v>0</v>
      </c>
      <c r="U210" s="47">
        <f t="shared" si="112"/>
        <v>0</v>
      </c>
      <c r="V210" s="47">
        <f>IFERROR('[7]EreCstN-1'!E4045/'[7]EreCstN-1'!E$4068*100,"")</f>
        <v>0</v>
      </c>
      <c r="W210" s="47">
        <f>IFERROR('[7]EreCstN-1'!F4045/'[7]EreCstN-1'!F$4068*100,"")</f>
        <v>0</v>
      </c>
      <c r="X210" s="47">
        <f>IFERROR('[7]EreCstN-1'!G4045/'[7]EreCstN-1'!G$4068*100,"")</f>
        <v>9.2889068595845125E-3</v>
      </c>
      <c r="Y210" s="47">
        <f>IFERROR('[7]EreCstN-1'!H4045/'[7]EreCstN-1'!H$4068*100,"")</f>
        <v>8.0634431708683924E-3</v>
      </c>
    </row>
    <row r="211" spans="1:25" s="46" customFormat="1" ht="15.75" x14ac:dyDescent="0.25">
      <c r="A211" s="42" t="s">
        <v>85</v>
      </c>
      <c r="B211" s="43"/>
      <c r="C211" s="44" t="s">
        <v>211</v>
      </c>
      <c r="D211" s="47">
        <f t="shared" si="111"/>
        <v>1.4598774652527962</v>
      </c>
      <c r="E211" s="47">
        <f t="shared" si="111"/>
        <v>0.93781551764887172</v>
      </c>
      <c r="F211" s="47">
        <f t="shared" si="111"/>
        <v>1.067721352339956</v>
      </c>
      <c r="G211" s="47">
        <f t="shared" si="111"/>
        <v>1.1825001675461881</v>
      </c>
      <c r="H211" s="47">
        <f t="shared" si="111"/>
        <v>2.3106965455557296</v>
      </c>
      <c r="I211" s="47">
        <f t="shared" si="111"/>
        <v>2.6095275248644545</v>
      </c>
      <c r="J211" s="47">
        <f t="shared" si="111"/>
        <v>3.4355173791361304</v>
      </c>
      <c r="K211" s="47">
        <f t="shared" si="111"/>
        <v>1.7359470914066026</v>
      </c>
      <c r="L211" s="47">
        <f t="shared" si="111"/>
        <v>1.6808506682961417</v>
      </c>
      <c r="M211" s="47">
        <f t="shared" si="111"/>
        <v>1.1131901410895271</v>
      </c>
      <c r="N211" s="47">
        <f t="shared" si="111"/>
        <v>0.71537259665179309</v>
      </c>
      <c r="O211" s="47">
        <f t="shared" si="111"/>
        <v>1.7038383261417933</v>
      </c>
      <c r="P211" s="47">
        <f t="shared" si="111"/>
        <v>0.90668080285750186</v>
      </c>
      <c r="Q211" s="47">
        <f t="shared" si="111"/>
        <v>1.2736121590431919</v>
      </c>
      <c r="R211" s="47">
        <f t="shared" si="111"/>
        <v>1.2348900366226729</v>
      </c>
      <c r="S211" s="47">
        <f t="shared" si="111"/>
        <v>1.831146060569504</v>
      </c>
      <c r="T211" s="47">
        <f t="shared" si="111"/>
        <v>1.1723366061012916</v>
      </c>
      <c r="U211" s="47">
        <f t="shared" si="112"/>
        <v>1.1340226524476404</v>
      </c>
      <c r="V211" s="47">
        <f>IFERROR('[7]EreCstN-1'!E4046/'[7]EreCstN-1'!E$4068*100,"")</f>
        <v>1.061273762921638</v>
      </c>
      <c r="W211" s="47">
        <f>IFERROR('[7]EreCstN-1'!F4046/'[7]EreCstN-1'!F$4068*100,"")</f>
        <v>1.0841825612287015</v>
      </c>
      <c r="X211" s="47">
        <f>IFERROR('[7]EreCstN-1'!G4046/'[7]EreCstN-1'!G$4068*100,"")</f>
        <v>1.0032019408351274</v>
      </c>
      <c r="Y211" s="47">
        <f>IFERROR('[7]EreCstN-1'!H4046/'[7]EreCstN-1'!H$4068*100,"")</f>
        <v>24.868465083275211</v>
      </c>
    </row>
    <row r="212" spans="1:25" s="41" customFormat="1" ht="15" x14ac:dyDescent="0.25">
      <c r="A212" s="37" t="s">
        <v>87</v>
      </c>
      <c r="B212" s="38"/>
      <c r="C212" s="39" t="s">
        <v>78</v>
      </c>
      <c r="D212" s="48">
        <f t="shared" si="111"/>
        <v>3.9134472256179192E-2</v>
      </c>
      <c r="E212" s="48">
        <f t="shared" si="111"/>
        <v>4.8678353112355646E-2</v>
      </c>
      <c r="F212" s="48">
        <f t="shared" si="111"/>
        <v>3.0176191109494269E-2</v>
      </c>
      <c r="G212" s="48">
        <f t="shared" si="111"/>
        <v>2.4487391106769681E-2</v>
      </c>
      <c r="H212" s="48">
        <f t="shared" si="111"/>
        <v>2.1465193768073831E-2</v>
      </c>
      <c r="I212" s="48">
        <f t="shared" si="111"/>
        <v>2.5047315692352922E-2</v>
      </c>
      <c r="J212" s="48">
        <f t="shared" si="111"/>
        <v>3.3008089128119922</v>
      </c>
      <c r="K212" s="48">
        <f t="shared" si="111"/>
        <v>1.5883130725263483</v>
      </c>
      <c r="L212" s="48">
        <f t="shared" si="111"/>
        <v>1.5357271042403178</v>
      </c>
      <c r="M212" s="48">
        <f t="shared" si="111"/>
        <v>0.94762796820215789</v>
      </c>
      <c r="N212" s="48">
        <f t="shared" si="111"/>
        <v>0.44005676654517756</v>
      </c>
      <c r="O212" s="48">
        <f t="shared" si="111"/>
        <v>0.76274196604208477</v>
      </c>
      <c r="P212" s="48">
        <f t="shared" si="111"/>
        <v>0.6191258383052165</v>
      </c>
      <c r="Q212" s="48">
        <f t="shared" si="111"/>
        <v>0.41575979455343381</v>
      </c>
      <c r="R212" s="48">
        <f t="shared" si="111"/>
        <v>0.34697671228970317</v>
      </c>
      <c r="S212" s="48">
        <f t="shared" si="111"/>
        <v>0.3279389627662691</v>
      </c>
      <c r="T212" s="48">
        <f t="shared" si="111"/>
        <v>6.9608132495140737E-2</v>
      </c>
      <c r="U212" s="48">
        <f t="shared" si="112"/>
        <v>6.1074455387546578E-2</v>
      </c>
      <c r="V212" s="48">
        <f>IFERROR('[7]EreCstN-1'!E4047/'[7]EreCstN-1'!E$4068*100,"")</f>
        <v>5.7429502355781627E-2</v>
      </c>
      <c r="W212" s="48">
        <f>IFERROR('[7]EreCstN-1'!F4047/'[7]EreCstN-1'!F$4068*100,"")</f>
        <v>6.4527755654898586E-2</v>
      </c>
      <c r="X212" s="48">
        <f>IFERROR('[7]EreCstN-1'!G4047/'[7]EreCstN-1'!G$4068*100,"")</f>
        <v>0.28249204978854076</v>
      </c>
      <c r="Y212" s="48">
        <f>IFERROR('[7]EreCstN-1'!H4047/'[7]EreCstN-1'!H$4068*100,"")</f>
        <v>0.3676930085915987</v>
      </c>
    </row>
    <row r="213" spans="1:25" s="36" customFormat="1" ht="12" x14ac:dyDescent="0.2">
      <c r="A213" s="33" t="s">
        <v>233</v>
      </c>
      <c r="B213" s="34"/>
      <c r="C213" s="35" t="s">
        <v>212</v>
      </c>
      <c r="D213" s="21">
        <f t="shared" si="111"/>
        <v>0</v>
      </c>
      <c r="E213" s="21">
        <f t="shared" si="111"/>
        <v>0</v>
      </c>
      <c r="F213" s="21">
        <f t="shared" si="111"/>
        <v>0</v>
      </c>
      <c r="G213" s="21">
        <f t="shared" si="111"/>
        <v>0</v>
      </c>
      <c r="H213" s="21">
        <f t="shared" si="111"/>
        <v>0</v>
      </c>
      <c r="I213" s="21">
        <f t="shared" si="111"/>
        <v>0</v>
      </c>
      <c r="J213" s="21">
        <f t="shared" si="111"/>
        <v>0</v>
      </c>
      <c r="K213" s="21">
        <f t="shared" si="111"/>
        <v>0</v>
      </c>
      <c r="L213" s="21">
        <f t="shared" si="111"/>
        <v>0</v>
      </c>
      <c r="M213" s="21">
        <f t="shared" si="111"/>
        <v>0</v>
      </c>
      <c r="N213" s="21">
        <f t="shared" si="111"/>
        <v>0</v>
      </c>
      <c r="O213" s="21">
        <f t="shared" si="111"/>
        <v>0</v>
      </c>
      <c r="P213" s="21">
        <f t="shared" si="111"/>
        <v>0</v>
      </c>
      <c r="Q213" s="21">
        <f t="shared" si="111"/>
        <v>0</v>
      </c>
      <c r="R213" s="21">
        <f t="shared" si="111"/>
        <v>0</v>
      </c>
      <c r="S213" s="21">
        <f t="shared" si="111"/>
        <v>0</v>
      </c>
      <c r="T213" s="21">
        <f t="shared" si="111"/>
        <v>0</v>
      </c>
      <c r="U213" s="21">
        <f t="shared" si="112"/>
        <v>0</v>
      </c>
      <c r="V213" s="21">
        <f>IFERROR('[7]EreCstN-1'!E4048/'[7]EreCstN-1'!E$4068*100,"")</f>
        <v>0</v>
      </c>
      <c r="W213" s="21">
        <f>IFERROR('[7]EreCstN-1'!F4048/'[7]EreCstN-1'!F$4068*100,"")</f>
        <v>0</v>
      </c>
      <c r="X213" s="21">
        <f>IFERROR('[7]EreCstN-1'!G4048/'[7]EreCstN-1'!G$4068*100,"")</f>
        <v>0</v>
      </c>
      <c r="Y213" s="21">
        <f>IFERROR('[7]EreCstN-1'!H4048/'[7]EreCstN-1'!H$4068*100,"")</f>
        <v>0</v>
      </c>
    </row>
    <row r="214" spans="1:25" s="36" customFormat="1" ht="12" x14ac:dyDescent="0.2">
      <c r="A214" s="33" t="s">
        <v>234</v>
      </c>
      <c r="B214" s="34"/>
      <c r="C214" s="35" t="s">
        <v>213</v>
      </c>
      <c r="D214" s="21">
        <f t="shared" si="111"/>
        <v>0</v>
      </c>
      <c r="E214" s="21">
        <f t="shared" si="111"/>
        <v>0</v>
      </c>
      <c r="F214" s="21">
        <f t="shared" si="111"/>
        <v>0</v>
      </c>
      <c r="G214" s="21">
        <f t="shared" si="111"/>
        <v>0</v>
      </c>
      <c r="H214" s="21">
        <f t="shared" si="111"/>
        <v>0</v>
      </c>
      <c r="I214" s="21">
        <f t="shared" si="111"/>
        <v>0</v>
      </c>
      <c r="J214" s="21">
        <f t="shared" si="111"/>
        <v>0</v>
      </c>
      <c r="K214" s="21">
        <f t="shared" si="111"/>
        <v>0</v>
      </c>
      <c r="L214" s="21">
        <f t="shared" si="111"/>
        <v>0</v>
      </c>
      <c r="M214" s="21">
        <f t="shared" si="111"/>
        <v>0</v>
      </c>
      <c r="N214" s="21">
        <f t="shared" si="111"/>
        <v>0</v>
      </c>
      <c r="O214" s="21">
        <f t="shared" si="111"/>
        <v>0</v>
      </c>
      <c r="P214" s="21">
        <f t="shared" si="111"/>
        <v>0</v>
      </c>
      <c r="Q214" s="21">
        <f t="shared" si="111"/>
        <v>0</v>
      </c>
      <c r="R214" s="21">
        <f t="shared" si="111"/>
        <v>0</v>
      </c>
      <c r="S214" s="21">
        <f t="shared" si="111"/>
        <v>0</v>
      </c>
      <c r="T214" s="21">
        <f t="shared" si="111"/>
        <v>0</v>
      </c>
      <c r="U214" s="21">
        <f t="shared" si="112"/>
        <v>0</v>
      </c>
      <c r="V214" s="21">
        <f>IFERROR('[7]EreCstN-1'!E4049/'[7]EreCstN-1'!E$4068*100,"")</f>
        <v>0</v>
      </c>
      <c r="W214" s="21">
        <f>IFERROR('[7]EreCstN-1'!F4049/'[7]EreCstN-1'!F$4068*100,"")</f>
        <v>0</v>
      </c>
      <c r="X214" s="21">
        <f>IFERROR('[7]EreCstN-1'!G4049/'[7]EreCstN-1'!G$4068*100,"")</f>
        <v>0</v>
      </c>
      <c r="Y214" s="21">
        <f>IFERROR('[7]EreCstN-1'!H4049/'[7]EreCstN-1'!H$4068*100,"")</f>
        <v>4.0317215854341964E-4</v>
      </c>
    </row>
    <row r="215" spans="1:25" s="36" customFormat="1" ht="12" x14ac:dyDescent="0.2">
      <c r="A215" s="33" t="s">
        <v>235</v>
      </c>
      <c r="B215" s="34"/>
      <c r="C215" s="35" t="s">
        <v>214</v>
      </c>
      <c r="D215" s="21">
        <f t="shared" ref="D215:T229" si="113">IFERROR(D59/D$77*100,"")</f>
        <v>5.4056011947654628E-3</v>
      </c>
      <c r="E215" s="21">
        <f t="shared" si="113"/>
        <v>6.7566669451778003E-3</v>
      </c>
      <c r="F215" s="21">
        <f t="shared" si="113"/>
        <v>4.1267336627519267E-3</v>
      </c>
      <c r="G215" s="21">
        <f t="shared" si="113"/>
        <v>3.4000487778115614E-3</v>
      </c>
      <c r="H215" s="21">
        <f t="shared" si="113"/>
        <v>3.0757436288282773E-3</v>
      </c>
      <c r="I215" s="21">
        <f t="shared" si="113"/>
        <v>3.487369879175836E-3</v>
      </c>
      <c r="J215" s="21">
        <f t="shared" si="113"/>
        <v>0.30572933748826475</v>
      </c>
      <c r="K215" s="21">
        <f t="shared" si="113"/>
        <v>0.30860826051861762</v>
      </c>
      <c r="L215" s="21">
        <f t="shared" si="113"/>
        <v>0.26749102118328505</v>
      </c>
      <c r="M215" s="21">
        <f t="shared" si="113"/>
        <v>0.3063502209881559</v>
      </c>
      <c r="N215" s="21">
        <f t="shared" si="113"/>
        <v>0.3554137849553074</v>
      </c>
      <c r="O215" s="21">
        <f t="shared" si="113"/>
        <v>0.5837538339668048</v>
      </c>
      <c r="P215" s="21">
        <f t="shared" si="113"/>
        <v>0.47752798390916162</v>
      </c>
      <c r="Q215" s="21">
        <f t="shared" si="113"/>
        <v>0.35477861168212294</v>
      </c>
      <c r="R215" s="21">
        <f t="shared" si="113"/>
        <v>0.29653147739533736</v>
      </c>
      <c r="S215" s="21">
        <f t="shared" si="113"/>
        <v>0.28449218870628457</v>
      </c>
      <c r="T215" s="21">
        <f t="shared" si="113"/>
        <v>2.0400489038694014E-2</v>
      </c>
      <c r="U215" s="21">
        <f t="shared" si="112"/>
        <v>1.8641278604530964E-2</v>
      </c>
      <c r="V215" s="21">
        <f>IFERROR('[7]EreCstN-1'!E4050/'[7]EreCstN-1'!E$4068*100,"")</f>
        <v>1.6994444574670073E-2</v>
      </c>
      <c r="W215" s="21">
        <f>IFERROR('[7]EreCstN-1'!F4050/'[7]EreCstN-1'!F$4068*100,"")</f>
        <v>1.6858602828757289E-2</v>
      </c>
      <c r="X215" s="21">
        <f>IFERROR('[7]EreCstN-1'!G4050/'[7]EreCstN-1'!G$4068*100,"")</f>
        <v>9.2889068595845125E-3</v>
      </c>
      <c r="Y215" s="21">
        <f>IFERROR('[7]EreCstN-1'!H4050/'[7]EreCstN-1'!H$4068*100,"")</f>
        <v>1.8545919292997304E-2</v>
      </c>
    </row>
    <row r="216" spans="1:25" s="36" customFormat="1" ht="12" x14ac:dyDescent="0.2">
      <c r="A216" s="33" t="s">
        <v>236</v>
      </c>
      <c r="B216" s="34"/>
      <c r="C216" s="35" t="s">
        <v>215</v>
      </c>
      <c r="D216" s="21">
        <f t="shared" si="113"/>
        <v>0</v>
      </c>
      <c r="E216" s="21">
        <f t="shared" si="113"/>
        <v>0</v>
      </c>
      <c r="F216" s="21">
        <f t="shared" si="113"/>
        <v>0</v>
      </c>
      <c r="G216" s="21">
        <f t="shared" si="113"/>
        <v>0</v>
      </c>
      <c r="H216" s="21">
        <f t="shared" si="113"/>
        <v>0</v>
      </c>
      <c r="I216" s="21">
        <f t="shared" si="113"/>
        <v>0</v>
      </c>
      <c r="J216" s="21">
        <f t="shared" si="113"/>
        <v>0</v>
      </c>
      <c r="K216" s="21">
        <f t="shared" si="113"/>
        <v>0</v>
      </c>
      <c r="L216" s="21">
        <f t="shared" si="113"/>
        <v>0</v>
      </c>
      <c r="M216" s="21">
        <f t="shared" si="113"/>
        <v>0</v>
      </c>
      <c r="N216" s="21">
        <f t="shared" si="113"/>
        <v>0</v>
      </c>
      <c r="O216" s="21">
        <f t="shared" si="113"/>
        <v>0</v>
      </c>
      <c r="P216" s="21">
        <f t="shared" si="113"/>
        <v>0</v>
      </c>
      <c r="Q216" s="21">
        <f t="shared" si="113"/>
        <v>0</v>
      </c>
      <c r="R216" s="21">
        <f t="shared" si="113"/>
        <v>0</v>
      </c>
      <c r="S216" s="21">
        <f t="shared" si="113"/>
        <v>0</v>
      </c>
      <c r="T216" s="21">
        <f t="shared" si="113"/>
        <v>0</v>
      </c>
      <c r="U216" s="21">
        <f t="shared" si="112"/>
        <v>0</v>
      </c>
      <c r="V216" s="21">
        <f>IFERROR('[7]EreCstN-1'!E4051/'[7]EreCstN-1'!E$4068*100,"")</f>
        <v>0</v>
      </c>
      <c r="W216" s="21">
        <f>IFERROR('[7]EreCstN-1'!F4051/'[7]EreCstN-1'!F$4068*100,"")</f>
        <v>3.4879867921566807E-3</v>
      </c>
      <c r="X216" s="21">
        <f>IFERROR('[7]EreCstN-1'!G4051/'[7]EreCstN-1'!G$4068*100,"")</f>
        <v>0</v>
      </c>
      <c r="Y216" s="21">
        <f>IFERROR('[7]EreCstN-1'!H4051/'[7]EreCstN-1'!H$4068*100,"")</f>
        <v>0</v>
      </c>
    </row>
    <row r="217" spans="1:25" s="36" customFormat="1" ht="12" x14ac:dyDescent="0.2">
      <c r="A217" s="33" t="s">
        <v>237</v>
      </c>
      <c r="B217" s="34"/>
      <c r="C217" s="35" t="s">
        <v>216</v>
      </c>
      <c r="D217" s="21">
        <f t="shared" si="113"/>
        <v>3.3728871061413729E-2</v>
      </c>
      <c r="E217" s="21">
        <f t="shared" si="113"/>
        <v>4.1921686167177841E-2</v>
      </c>
      <c r="F217" s="21">
        <f t="shared" si="113"/>
        <v>2.6049457446742346E-2</v>
      </c>
      <c r="G217" s="21">
        <f t="shared" si="113"/>
        <v>2.108734232895812E-2</v>
      </c>
      <c r="H217" s="21">
        <f t="shared" si="113"/>
        <v>1.8389450139245554E-2</v>
      </c>
      <c r="I217" s="21">
        <f t="shared" si="113"/>
        <v>2.1559945813177085E-2</v>
      </c>
      <c r="J217" s="21">
        <f t="shared" si="113"/>
        <v>2.9950795753237274</v>
      </c>
      <c r="K217" s="21">
        <f t="shared" si="113"/>
        <v>1.2797048120077303</v>
      </c>
      <c r="L217" s="21">
        <f t="shared" si="113"/>
        <v>1.2682360830570327</v>
      </c>
      <c r="M217" s="21">
        <f t="shared" si="113"/>
        <v>0.64127774721400199</v>
      </c>
      <c r="N217" s="21">
        <f t="shared" si="113"/>
        <v>8.4642981589870159E-2</v>
      </c>
      <c r="O217" s="21">
        <f t="shared" si="113"/>
        <v>0.17898813207527997</v>
      </c>
      <c r="P217" s="21">
        <f t="shared" si="113"/>
        <v>0.14159785439605482</v>
      </c>
      <c r="Q217" s="21">
        <f t="shared" si="113"/>
        <v>6.0981182871310921E-2</v>
      </c>
      <c r="R217" s="21">
        <f t="shared" si="113"/>
        <v>5.0445234894365781E-2</v>
      </c>
      <c r="S217" s="21">
        <f t="shared" si="113"/>
        <v>4.3446774059984539E-2</v>
      </c>
      <c r="T217" s="21">
        <f t="shared" si="113"/>
        <v>4.9207643456446723E-2</v>
      </c>
      <c r="U217" s="21">
        <f t="shared" si="112"/>
        <v>4.2433176783015607E-2</v>
      </c>
      <c r="V217" s="21">
        <f>IFERROR('[7]EreCstN-1'!E4052/'[7]EreCstN-1'!E$4068*100,"")</f>
        <v>4.0435057781111554E-2</v>
      </c>
      <c r="W217" s="21">
        <f>IFERROR('[7]EreCstN-1'!F4052/'[7]EreCstN-1'!F$4068*100,"")</f>
        <v>4.4181166033984622E-2</v>
      </c>
      <c r="X217" s="21">
        <f>IFERROR('[7]EreCstN-1'!G4052/'[7]EreCstN-1'!G$4068*100,"")</f>
        <v>0.27320314292895626</v>
      </c>
      <c r="Y217" s="21">
        <f>IFERROR('[7]EreCstN-1'!H4052/'[7]EreCstN-1'!H$4068*100,"")</f>
        <v>0.34874391714005798</v>
      </c>
    </row>
    <row r="218" spans="1:25" s="41" customFormat="1" ht="15" x14ac:dyDescent="0.25">
      <c r="A218" s="37" t="s">
        <v>89</v>
      </c>
      <c r="B218" s="38"/>
      <c r="C218" s="39" t="s">
        <v>217</v>
      </c>
      <c r="D218" s="48">
        <f t="shared" si="113"/>
        <v>0</v>
      </c>
      <c r="E218" s="48">
        <f t="shared" si="113"/>
        <v>0</v>
      </c>
      <c r="F218" s="48">
        <f t="shared" si="113"/>
        <v>0</v>
      </c>
      <c r="G218" s="48">
        <f t="shared" si="113"/>
        <v>0</v>
      </c>
      <c r="H218" s="48">
        <f t="shared" si="113"/>
        <v>0</v>
      </c>
      <c r="I218" s="48">
        <f t="shared" si="113"/>
        <v>0</v>
      </c>
      <c r="J218" s="48">
        <f t="shared" si="113"/>
        <v>0</v>
      </c>
      <c r="K218" s="48">
        <f t="shared" si="113"/>
        <v>0</v>
      </c>
      <c r="L218" s="48">
        <f t="shared" si="113"/>
        <v>0</v>
      </c>
      <c r="M218" s="48">
        <f t="shared" si="113"/>
        <v>0</v>
      </c>
      <c r="N218" s="48">
        <f t="shared" si="113"/>
        <v>0</v>
      </c>
      <c r="O218" s="48">
        <f t="shared" si="113"/>
        <v>0</v>
      </c>
      <c r="P218" s="48">
        <f t="shared" si="113"/>
        <v>0</v>
      </c>
      <c r="Q218" s="48">
        <f t="shared" si="113"/>
        <v>0</v>
      </c>
      <c r="R218" s="48">
        <f t="shared" si="113"/>
        <v>0</v>
      </c>
      <c r="S218" s="48">
        <f t="shared" si="113"/>
        <v>0</v>
      </c>
      <c r="T218" s="48">
        <f t="shared" si="113"/>
        <v>0</v>
      </c>
      <c r="U218" s="48">
        <f t="shared" si="112"/>
        <v>0</v>
      </c>
      <c r="V218" s="48">
        <f>IFERROR('[7]EreCstN-1'!E4053/'[7]EreCstN-1'!E$4068*100,"")</f>
        <v>0</v>
      </c>
      <c r="W218" s="48">
        <f>IFERROR('[7]EreCstN-1'!F4053/'[7]EreCstN-1'!F$4068*100,"")</f>
        <v>0</v>
      </c>
      <c r="X218" s="48">
        <f>IFERROR('[7]EreCstN-1'!G4053/'[7]EreCstN-1'!G$4068*100,"")</f>
        <v>0</v>
      </c>
      <c r="Y218" s="48">
        <f>IFERROR('[7]EreCstN-1'!H4053/'[7]EreCstN-1'!H$4068*100,"")</f>
        <v>0</v>
      </c>
    </row>
    <row r="219" spans="1:25" s="41" customFormat="1" ht="15" x14ac:dyDescent="0.25">
      <c r="A219" s="37" t="s">
        <v>91</v>
      </c>
      <c r="B219" s="38"/>
      <c r="C219" s="39" t="s">
        <v>218</v>
      </c>
      <c r="D219" s="48">
        <f t="shared" si="113"/>
        <v>0</v>
      </c>
      <c r="E219" s="48">
        <f t="shared" si="113"/>
        <v>0</v>
      </c>
      <c r="F219" s="48">
        <f t="shared" si="113"/>
        <v>0</v>
      </c>
      <c r="G219" s="48">
        <f t="shared" si="113"/>
        <v>0</v>
      </c>
      <c r="H219" s="48">
        <f t="shared" si="113"/>
        <v>0</v>
      </c>
      <c r="I219" s="48">
        <f t="shared" si="113"/>
        <v>0</v>
      </c>
      <c r="J219" s="48">
        <f t="shared" si="113"/>
        <v>0</v>
      </c>
      <c r="K219" s="48">
        <f t="shared" si="113"/>
        <v>0</v>
      </c>
      <c r="L219" s="48">
        <f t="shared" si="113"/>
        <v>0</v>
      </c>
      <c r="M219" s="48">
        <f t="shared" si="113"/>
        <v>0</v>
      </c>
      <c r="N219" s="48">
        <f t="shared" si="113"/>
        <v>0</v>
      </c>
      <c r="O219" s="48">
        <f t="shared" si="113"/>
        <v>0</v>
      </c>
      <c r="P219" s="48">
        <f t="shared" si="113"/>
        <v>0</v>
      </c>
      <c r="Q219" s="48">
        <f t="shared" si="113"/>
        <v>0</v>
      </c>
      <c r="R219" s="48">
        <f t="shared" si="113"/>
        <v>0</v>
      </c>
      <c r="S219" s="48">
        <f t="shared" si="113"/>
        <v>0</v>
      </c>
      <c r="T219" s="48">
        <f t="shared" si="113"/>
        <v>0</v>
      </c>
      <c r="U219" s="48">
        <f t="shared" si="112"/>
        <v>0</v>
      </c>
      <c r="V219" s="48">
        <f>IFERROR('[7]EreCstN-1'!E4054/'[7]EreCstN-1'!E$4068*100,"")</f>
        <v>0</v>
      </c>
      <c r="W219" s="48">
        <f>IFERROR('[7]EreCstN-1'!F4054/'[7]EreCstN-1'!F$4068*100,"")</f>
        <v>0</v>
      </c>
      <c r="X219" s="48">
        <f>IFERROR('[7]EreCstN-1'!G4054/'[7]EreCstN-1'!G$4068*100,"")</f>
        <v>0</v>
      </c>
      <c r="Y219" s="48">
        <f>IFERROR('[7]EreCstN-1'!H4054/'[7]EreCstN-1'!H$4068*100,"")</f>
        <v>0</v>
      </c>
    </row>
    <row r="220" spans="1:25" s="41" customFormat="1" ht="15" x14ac:dyDescent="0.25">
      <c r="A220" s="37" t="s">
        <v>93</v>
      </c>
      <c r="B220" s="38"/>
      <c r="C220" s="39" t="s">
        <v>219</v>
      </c>
      <c r="D220" s="48">
        <f t="shared" si="113"/>
        <v>0</v>
      </c>
      <c r="E220" s="48">
        <f t="shared" si="113"/>
        <v>0</v>
      </c>
      <c r="F220" s="48">
        <f t="shared" si="113"/>
        <v>0</v>
      </c>
      <c r="G220" s="48">
        <f t="shared" si="113"/>
        <v>0</v>
      </c>
      <c r="H220" s="48">
        <f t="shared" si="113"/>
        <v>0</v>
      </c>
      <c r="I220" s="48">
        <f t="shared" si="113"/>
        <v>0</v>
      </c>
      <c r="J220" s="48">
        <f t="shared" si="113"/>
        <v>0</v>
      </c>
      <c r="K220" s="48">
        <f t="shared" si="113"/>
        <v>0</v>
      </c>
      <c r="L220" s="48">
        <f t="shared" si="113"/>
        <v>0</v>
      </c>
      <c r="M220" s="48">
        <f t="shared" si="113"/>
        <v>0</v>
      </c>
      <c r="N220" s="48">
        <f t="shared" si="113"/>
        <v>0</v>
      </c>
      <c r="O220" s="48">
        <f t="shared" si="113"/>
        <v>0</v>
      </c>
      <c r="P220" s="48">
        <f t="shared" si="113"/>
        <v>0</v>
      </c>
      <c r="Q220" s="48">
        <f t="shared" si="113"/>
        <v>0</v>
      </c>
      <c r="R220" s="48">
        <f t="shared" si="113"/>
        <v>0</v>
      </c>
      <c r="S220" s="48">
        <f t="shared" si="113"/>
        <v>0</v>
      </c>
      <c r="T220" s="48">
        <f t="shared" si="113"/>
        <v>0</v>
      </c>
      <c r="U220" s="48">
        <f t="shared" si="112"/>
        <v>0</v>
      </c>
      <c r="V220" s="48">
        <f>IFERROR('[7]EreCstN-1'!E4055/'[7]EreCstN-1'!E$4068*100,"")</f>
        <v>0</v>
      </c>
      <c r="W220" s="48">
        <f>IFERROR('[7]EreCstN-1'!F4055/'[7]EreCstN-1'!F$4068*100,"")</f>
        <v>0</v>
      </c>
      <c r="X220" s="48">
        <f>IFERROR('[7]EreCstN-1'!G4055/'[7]EreCstN-1'!G$4068*100,"")</f>
        <v>0</v>
      </c>
      <c r="Y220" s="48">
        <f>IFERROR('[7]EreCstN-1'!H4055/'[7]EreCstN-1'!H$4068*100,"")</f>
        <v>4.4348937439776161E-3</v>
      </c>
    </row>
    <row r="221" spans="1:25" s="41" customFormat="1" ht="15" x14ac:dyDescent="0.25">
      <c r="A221" s="37" t="s">
        <v>95</v>
      </c>
      <c r="B221" s="38"/>
      <c r="C221" s="39" t="s">
        <v>220</v>
      </c>
      <c r="D221" s="48">
        <f t="shared" si="113"/>
        <v>0</v>
      </c>
      <c r="E221" s="48">
        <f t="shared" si="113"/>
        <v>0</v>
      </c>
      <c r="F221" s="48">
        <f t="shared" si="113"/>
        <v>0</v>
      </c>
      <c r="G221" s="48">
        <f t="shared" si="113"/>
        <v>0</v>
      </c>
      <c r="H221" s="48">
        <f t="shared" si="113"/>
        <v>0</v>
      </c>
      <c r="I221" s="48">
        <f t="shared" si="113"/>
        <v>0</v>
      </c>
      <c r="J221" s="48">
        <f t="shared" si="113"/>
        <v>0</v>
      </c>
      <c r="K221" s="48">
        <f t="shared" si="113"/>
        <v>0</v>
      </c>
      <c r="L221" s="48">
        <f t="shared" si="113"/>
        <v>0</v>
      </c>
      <c r="M221" s="48">
        <f t="shared" si="113"/>
        <v>0</v>
      </c>
      <c r="N221" s="48">
        <f t="shared" si="113"/>
        <v>0</v>
      </c>
      <c r="O221" s="48">
        <f t="shared" si="113"/>
        <v>0</v>
      </c>
      <c r="P221" s="48">
        <f t="shared" si="113"/>
        <v>0</v>
      </c>
      <c r="Q221" s="48">
        <f t="shared" si="113"/>
        <v>0</v>
      </c>
      <c r="R221" s="48">
        <f t="shared" si="113"/>
        <v>0</v>
      </c>
      <c r="S221" s="48">
        <f t="shared" si="113"/>
        <v>0</v>
      </c>
      <c r="T221" s="48">
        <f t="shared" si="113"/>
        <v>0</v>
      </c>
      <c r="U221" s="48">
        <f t="shared" si="112"/>
        <v>0</v>
      </c>
      <c r="V221" s="48">
        <f>IFERROR('[7]EreCstN-1'!E4056/'[7]EreCstN-1'!E$4068*100,"")</f>
        <v>0</v>
      </c>
      <c r="W221" s="48">
        <f>IFERROR('[7]EreCstN-1'!F4056/'[7]EreCstN-1'!F$4068*100,"")</f>
        <v>0</v>
      </c>
      <c r="X221" s="48">
        <f>IFERROR('[7]EreCstN-1'!G4056/'[7]EreCstN-1'!G$4068*100,"")</f>
        <v>2.7320314292895624E-3</v>
      </c>
      <c r="Y221" s="48">
        <f>IFERROR('[7]EreCstN-1'!H4056/'[7]EreCstN-1'!H$4068*100,"")</f>
        <v>4.9187003342297191E-2</v>
      </c>
    </row>
    <row r="222" spans="1:25" s="41" customFormat="1" ht="15" x14ac:dyDescent="0.25">
      <c r="A222" s="37" t="s">
        <v>97</v>
      </c>
      <c r="B222" s="38"/>
      <c r="C222" s="39" t="s">
        <v>160</v>
      </c>
      <c r="D222" s="48">
        <f t="shared" si="113"/>
        <v>0</v>
      </c>
      <c r="E222" s="48">
        <f t="shared" si="113"/>
        <v>0</v>
      </c>
      <c r="F222" s="48">
        <f t="shared" si="113"/>
        <v>0</v>
      </c>
      <c r="G222" s="48">
        <f t="shared" si="113"/>
        <v>0</v>
      </c>
      <c r="H222" s="48">
        <f t="shared" si="113"/>
        <v>0</v>
      </c>
      <c r="I222" s="48">
        <f t="shared" si="113"/>
        <v>0</v>
      </c>
      <c r="J222" s="48">
        <f t="shared" si="113"/>
        <v>0</v>
      </c>
      <c r="K222" s="48">
        <f t="shared" si="113"/>
        <v>0</v>
      </c>
      <c r="L222" s="48">
        <f t="shared" si="113"/>
        <v>0</v>
      </c>
      <c r="M222" s="48">
        <f t="shared" si="113"/>
        <v>0</v>
      </c>
      <c r="N222" s="48">
        <f t="shared" si="113"/>
        <v>0</v>
      </c>
      <c r="O222" s="48">
        <f t="shared" si="113"/>
        <v>0</v>
      </c>
      <c r="P222" s="48">
        <f t="shared" si="113"/>
        <v>0</v>
      </c>
      <c r="Q222" s="48">
        <f t="shared" si="113"/>
        <v>0</v>
      </c>
      <c r="R222" s="48">
        <f t="shared" si="113"/>
        <v>0</v>
      </c>
      <c r="S222" s="48">
        <f t="shared" si="113"/>
        <v>0</v>
      </c>
      <c r="T222" s="48">
        <f t="shared" si="113"/>
        <v>0</v>
      </c>
      <c r="U222" s="48">
        <f t="shared" si="112"/>
        <v>0</v>
      </c>
      <c r="V222" s="48">
        <f>IFERROR('[7]EreCstN-1'!E4057/'[7]EreCstN-1'!E$4068*100,"")</f>
        <v>0</v>
      </c>
      <c r="W222" s="48">
        <f>IFERROR('[7]EreCstN-1'!F4057/'[7]EreCstN-1'!F$4068*100,"")</f>
        <v>0</v>
      </c>
      <c r="X222" s="48">
        <f>IFERROR('[7]EreCstN-1'!G4057/'[7]EreCstN-1'!G$4068*100,"")</f>
        <v>3.2784377151474746E-3</v>
      </c>
      <c r="Y222" s="48">
        <f>IFERROR('[7]EreCstN-1'!H4057/'[7]EreCstN-1'!H$4068*100,"")</f>
        <v>6.4507545366947142E-3</v>
      </c>
    </row>
    <row r="223" spans="1:25" s="36" customFormat="1" ht="12" x14ac:dyDescent="0.2">
      <c r="A223" s="33" t="s">
        <v>238</v>
      </c>
      <c r="B223" s="34"/>
      <c r="C223" s="35" t="s">
        <v>221</v>
      </c>
      <c r="D223" s="21">
        <f t="shared" si="113"/>
        <v>0</v>
      </c>
      <c r="E223" s="21">
        <f t="shared" si="113"/>
        <v>0</v>
      </c>
      <c r="F223" s="21">
        <f t="shared" si="113"/>
        <v>0</v>
      </c>
      <c r="G223" s="21">
        <f t="shared" si="113"/>
        <v>0</v>
      </c>
      <c r="H223" s="21">
        <f t="shared" si="113"/>
        <v>0</v>
      </c>
      <c r="I223" s="21">
        <f t="shared" si="113"/>
        <v>0</v>
      </c>
      <c r="J223" s="21">
        <f t="shared" si="113"/>
        <v>0</v>
      </c>
      <c r="K223" s="21">
        <f t="shared" si="113"/>
        <v>0</v>
      </c>
      <c r="L223" s="21">
        <f t="shared" si="113"/>
        <v>0</v>
      </c>
      <c r="M223" s="21">
        <f t="shared" si="113"/>
        <v>0</v>
      </c>
      <c r="N223" s="21">
        <f t="shared" si="113"/>
        <v>0</v>
      </c>
      <c r="O223" s="21">
        <f t="shared" si="113"/>
        <v>0</v>
      </c>
      <c r="P223" s="21">
        <f t="shared" si="113"/>
        <v>0</v>
      </c>
      <c r="Q223" s="21">
        <f t="shared" si="113"/>
        <v>0</v>
      </c>
      <c r="R223" s="21">
        <f t="shared" si="113"/>
        <v>0</v>
      </c>
      <c r="S223" s="21">
        <f t="shared" si="113"/>
        <v>0</v>
      </c>
      <c r="T223" s="21">
        <f t="shared" si="113"/>
        <v>0</v>
      </c>
      <c r="U223" s="21">
        <f t="shared" si="112"/>
        <v>0</v>
      </c>
      <c r="V223" s="21">
        <f>IFERROR('[7]EreCstN-1'!E4058/'[7]EreCstN-1'!E$4068*100,"")</f>
        <v>0</v>
      </c>
      <c r="W223" s="21">
        <f>IFERROR('[7]EreCstN-1'!F4058/'[7]EreCstN-1'!F$4068*100,"")</f>
        <v>0</v>
      </c>
      <c r="X223" s="21">
        <f>IFERROR('[7]EreCstN-1'!G4058/'[7]EreCstN-1'!G$4068*100,"")</f>
        <v>3.2784377151474746E-3</v>
      </c>
      <c r="Y223" s="21">
        <f>IFERROR('[7]EreCstN-1'!H4058/'[7]EreCstN-1'!H$4068*100,"")</f>
        <v>4.0317215854341962E-3</v>
      </c>
    </row>
    <row r="224" spans="1:25" s="36" customFormat="1" ht="12" x14ac:dyDescent="0.2">
      <c r="A224" s="33" t="s">
        <v>239</v>
      </c>
      <c r="B224" s="34"/>
      <c r="C224" s="35" t="s">
        <v>222</v>
      </c>
      <c r="D224" s="21">
        <f t="shared" si="113"/>
        <v>0</v>
      </c>
      <c r="E224" s="21">
        <f t="shared" si="113"/>
        <v>0</v>
      </c>
      <c r="F224" s="21">
        <f t="shared" si="113"/>
        <v>0</v>
      </c>
      <c r="G224" s="21">
        <f t="shared" si="113"/>
        <v>0</v>
      </c>
      <c r="H224" s="21">
        <f t="shared" si="113"/>
        <v>0</v>
      </c>
      <c r="I224" s="21">
        <f t="shared" si="113"/>
        <v>0</v>
      </c>
      <c r="J224" s="21">
        <f t="shared" si="113"/>
        <v>0</v>
      </c>
      <c r="K224" s="21">
        <f t="shared" si="113"/>
        <v>0</v>
      </c>
      <c r="L224" s="21">
        <f t="shared" si="113"/>
        <v>0</v>
      </c>
      <c r="M224" s="21">
        <f t="shared" si="113"/>
        <v>0</v>
      </c>
      <c r="N224" s="21">
        <f t="shared" si="113"/>
        <v>0</v>
      </c>
      <c r="O224" s="21">
        <f t="shared" si="113"/>
        <v>0</v>
      </c>
      <c r="P224" s="21">
        <f t="shared" si="113"/>
        <v>0</v>
      </c>
      <c r="Q224" s="21">
        <f t="shared" si="113"/>
        <v>0</v>
      </c>
      <c r="R224" s="21">
        <f t="shared" si="113"/>
        <v>0</v>
      </c>
      <c r="S224" s="21">
        <f t="shared" si="113"/>
        <v>0</v>
      </c>
      <c r="T224" s="21">
        <f t="shared" si="113"/>
        <v>0</v>
      </c>
      <c r="U224" s="21">
        <f t="shared" si="112"/>
        <v>0</v>
      </c>
      <c r="V224" s="21">
        <f>IFERROR('[7]EreCstN-1'!E4059/'[7]EreCstN-1'!E$4068*100,"")</f>
        <v>0</v>
      </c>
      <c r="W224" s="21">
        <f>IFERROR('[7]EreCstN-1'!F4059/'[7]EreCstN-1'!F$4068*100,"")</f>
        <v>0</v>
      </c>
      <c r="X224" s="21">
        <f>IFERROR('[7]EreCstN-1'!G4059/'[7]EreCstN-1'!G$4068*100,"")</f>
        <v>0</v>
      </c>
      <c r="Y224" s="21">
        <f>IFERROR('[7]EreCstN-1'!H4059/'[7]EreCstN-1'!H$4068*100,"")</f>
        <v>2.4190329512605176E-3</v>
      </c>
    </row>
    <row r="225" spans="1:25" s="36" customFormat="1" ht="12" x14ac:dyDescent="0.2">
      <c r="A225" s="33" t="s">
        <v>240</v>
      </c>
      <c r="B225" s="34"/>
      <c r="C225" s="35" t="s">
        <v>163</v>
      </c>
      <c r="D225" s="21">
        <f t="shared" si="113"/>
        <v>0</v>
      </c>
      <c r="E225" s="21">
        <f t="shared" si="113"/>
        <v>0</v>
      </c>
      <c r="F225" s="21">
        <f t="shared" si="113"/>
        <v>0</v>
      </c>
      <c r="G225" s="21">
        <f t="shared" si="113"/>
        <v>0</v>
      </c>
      <c r="H225" s="21">
        <f t="shared" si="113"/>
        <v>0</v>
      </c>
      <c r="I225" s="21">
        <f t="shared" si="113"/>
        <v>0</v>
      </c>
      <c r="J225" s="21">
        <f t="shared" si="113"/>
        <v>0</v>
      </c>
      <c r="K225" s="21">
        <f t="shared" si="113"/>
        <v>0</v>
      </c>
      <c r="L225" s="21">
        <f t="shared" si="113"/>
        <v>0</v>
      </c>
      <c r="M225" s="21">
        <f t="shared" si="113"/>
        <v>0</v>
      </c>
      <c r="N225" s="21">
        <f t="shared" si="113"/>
        <v>0</v>
      </c>
      <c r="O225" s="21">
        <f t="shared" si="113"/>
        <v>0</v>
      </c>
      <c r="P225" s="21">
        <f t="shared" si="113"/>
        <v>0</v>
      </c>
      <c r="Q225" s="21">
        <f t="shared" si="113"/>
        <v>0</v>
      </c>
      <c r="R225" s="21">
        <f t="shared" si="113"/>
        <v>0</v>
      </c>
      <c r="S225" s="21">
        <f t="shared" si="113"/>
        <v>0</v>
      </c>
      <c r="T225" s="21">
        <f t="shared" si="113"/>
        <v>0</v>
      </c>
      <c r="U225" s="21">
        <f t="shared" si="112"/>
        <v>0</v>
      </c>
      <c r="V225" s="21">
        <f>IFERROR('[7]EreCstN-1'!E4060/'[7]EreCstN-1'!E$4068*100,"")</f>
        <v>0</v>
      </c>
      <c r="W225" s="21">
        <f>IFERROR('[7]EreCstN-1'!F4060/'[7]EreCstN-1'!F$4068*100,"")</f>
        <v>0</v>
      </c>
      <c r="X225" s="21">
        <f>IFERROR('[7]EreCstN-1'!G4060/'[7]EreCstN-1'!G$4068*100,"")</f>
        <v>0</v>
      </c>
      <c r="Y225" s="21">
        <f>IFERROR('[7]EreCstN-1'!H4060/'[7]EreCstN-1'!H$4068*100,"")</f>
        <v>0</v>
      </c>
    </row>
    <row r="226" spans="1:25" s="41" customFormat="1" ht="15" x14ac:dyDescent="0.25">
      <c r="A226" s="37" t="s">
        <v>99</v>
      </c>
      <c r="B226" s="38"/>
      <c r="C226" s="39" t="s">
        <v>223</v>
      </c>
      <c r="D226" s="48">
        <f t="shared" si="113"/>
        <v>1.4207429929966169</v>
      </c>
      <c r="E226" s="48">
        <f t="shared" si="113"/>
        <v>0.88913716453651592</v>
      </c>
      <c r="F226" s="48">
        <f t="shared" si="113"/>
        <v>1.0375451612304616</v>
      </c>
      <c r="G226" s="48">
        <f t="shared" si="113"/>
        <v>1.1580127764394184</v>
      </c>
      <c r="H226" s="48">
        <f t="shared" si="113"/>
        <v>2.2892313517876559</v>
      </c>
      <c r="I226" s="48">
        <f t="shared" si="113"/>
        <v>2.5844802091721011</v>
      </c>
      <c r="J226" s="48">
        <f t="shared" si="113"/>
        <v>0.1347084663241383</v>
      </c>
      <c r="K226" s="48">
        <f t="shared" si="113"/>
        <v>0.14763401888025418</v>
      </c>
      <c r="L226" s="48">
        <f t="shared" si="113"/>
        <v>0.14512356405582391</v>
      </c>
      <c r="M226" s="48">
        <f t="shared" si="113"/>
        <v>0.16556217288736921</v>
      </c>
      <c r="N226" s="48">
        <f t="shared" si="113"/>
        <v>0.27531583010661553</v>
      </c>
      <c r="O226" s="48">
        <f t="shared" si="113"/>
        <v>0.94109636009970854</v>
      </c>
      <c r="P226" s="48">
        <f t="shared" si="113"/>
        <v>0.28755496455228535</v>
      </c>
      <c r="Q226" s="48">
        <f t="shared" si="113"/>
        <v>0.85785236448975788</v>
      </c>
      <c r="R226" s="48">
        <f t="shared" si="113"/>
        <v>0.88791332433296954</v>
      </c>
      <c r="S226" s="48">
        <f t="shared" si="113"/>
        <v>1.503207097803235</v>
      </c>
      <c r="T226" s="48">
        <f t="shared" si="113"/>
        <v>1.1027284736061509</v>
      </c>
      <c r="U226" s="48">
        <f t="shared" si="112"/>
        <v>1.0729481970600938</v>
      </c>
      <c r="V226" s="48">
        <f>IFERROR('[7]EreCstN-1'!E4061/'[7]EreCstN-1'!E$4068*100,"")</f>
        <v>1.0038442605658564</v>
      </c>
      <c r="W226" s="48">
        <f>IFERROR('[7]EreCstN-1'!F4061/'[7]EreCstN-1'!F$4068*100,"")</f>
        <v>1.0196548055738028</v>
      </c>
      <c r="X226" s="48">
        <f>IFERROR('[7]EreCstN-1'!G4061/'[7]EreCstN-1'!G$4068*100,"")</f>
        <v>0.71469942190214952</v>
      </c>
      <c r="Y226" s="48">
        <f>IFERROR('[7]EreCstN-1'!H4061/'[7]EreCstN-1'!H$4068*100,"")</f>
        <v>24.440699423060643</v>
      </c>
    </row>
    <row r="227" spans="1:25" s="46" customFormat="1" ht="15.75" x14ac:dyDescent="0.25">
      <c r="A227" s="42" t="s">
        <v>113</v>
      </c>
      <c r="B227" s="43"/>
      <c r="C227" s="44" t="s">
        <v>224</v>
      </c>
      <c r="D227" s="47">
        <f t="shared" si="113"/>
        <v>8.2867276897941782</v>
      </c>
      <c r="E227" s="47">
        <f t="shared" si="113"/>
        <v>8.0565363558959877</v>
      </c>
      <c r="F227" s="47">
        <f t="shared" si="113"/>
        <v>7.042784022538302</v>
      </c>
      <c r="G227" s="47">
        <f t="shared" si="113"/>
        <v>7.2119384092398136</v>
      </c>
      <c r="H227" s="47">
        <f t="shared" si="113"/>
        <v>6.9908593196441311</v>
      </c>
      <c r="I227" s="47">
        <f t="shared" si="113"/>
        <v>6.7586298988277838</v>
      </c>
      <c r="J227" s="47">
        <f t="shared" si="113"/>
        <v>9.1094469364179051</v>
      </c>
      <c r="K227" s="47">
        <f t="shared" si="113"/>
        <v>11.015767275336664</v>
      </c>
      <c r="L227" s="47">
        <f t="shared" si="113"/>
        <v>7.8479743367406209</v>
      </c>
      <c r="M227" s="47">
        <f t="shared" si="113"/>
        <v>8.793528843226369</v>
      </c>
      <c r="N227" s="47">
        <f t="shared" si="113"/>
        <v>12.155754266410625</v>
      </c>
      <c r="O227" s="47">
        <f t="shared" si="113"/>
        <v>12.795547091404503</v>
      </c>
      <c r="P227" s="47">
        <f t="shared" si="113"/>
        <v>12.257438946877807</v>
      </c>
      <c r="Q227" s="47">
        <f t="shared" si="113"/>
        <v>14.750529625557556</v>
      </c>
      <c r="R227" s="47">
        <f t="shared" si="113"/>
        <v>12.377228391157304</v>
      </c>
      <c r="S227" s="47">
        <f t="shared" si="113"/>
        <v>11.401662408808981</v>
      </c>
      <c r="T227" s="47">
        <f t="shared" si="113"/>
        <v>12.151835856829214</v>
      </c>
      <c r="U227" s="47">
        <f t="shared" si="112"/>
        <v>13.152110859665481</v>
      </c>
      <c r="V227" s="47">
        <f>IFERROR('[7]EreCstN-1'!E4062/'[7]EreCstN-1'!E$4068*100,"")</f>
        <v>12.415906800121892</v>
      </c>
      <c r="W227" s="47">
        <f>IFERROR('[7]EreCstN-1'!F4062/'[7]EreCstN-1'!F$4068*100,"")</f>
        <v>15.175649201541692</v>
      </c>
      <c r="X227" s="47">
        <f>IFERROR('[7]EreCstN-1'!G4062/'[7]EreCstN-1'!G$4068*100,"")</f>
        <v>14.047559203121073</v>
      </c>
      <c r="Y227" s="47">
        <f>IFERROR('[7]EreCstN-1'!H4062/'[7]EreCstN-1'!H$4068*100,"")</f>
        <v>14.94236653993622</v>
      </c>
    </row>
    <row r="228" spans="1:25" s="41" customFormat="1" ht="15" x14ac:dyDescent="0.25">
      <c r="A228" s="37" t="s">
        <v>241</v>
      </c>
      <c r="B228" s="38"/>
      <c r="C228" s="39" t="s">
        <v>225</v>
      </c>
      <c r="D228" s="48">
        <f t="shared" si="113"/>
        <v>2.3469835625561046</v>
      </c>
      <c r="E228" s="48">
        <f t="shared" si="113"/>
        <v>3.3683224274936836</v>
      </c>
      <c r="F228" s="48">
        <f t="shared" si="113"/>
        <v>1.6505759295733298</v>
      </c>
      <c r="G228" s="48">
        <f t="shared" si="113"/>
        <v>1.3953468982054928</v>
      </c>
      <c r="H228" s="48">
        <f t="shared" si="113"/>
        <v>1.1627006056442148</v>
      </c>
      <c r="I228" s="48">
        <f t="shared" si="113"/>
        <v>1.1602383394556925</v>
      </c>
      <c r="J228" s="48">
        <f t="shared" si="113"/>
        <v>3.99387369241082</v>
      </c>
      <c r="K228" s="48">
        <f t="shared" si="113"/>
        <v>5.5171550055834544</v>
      </c>
      <c r="L228" s="48">
        <f t="shared" si="113"/>
        <v>2.358829830219678</v>
      </c>
      <c r="M228" s="48">
        <f t="shared" si="113"/>
        <v>3.1886437574590443</v>
      </c>
      <c r="N228" s="48">
        <f t="shared" si="113"/>
        <v>4.3271874163336843</v>
      </c>
      <c r="O228" s="48">
        <f t="shared" si="113"/>
        <v>4.7663517728055629</v>
      </c>
      <c r="P228" s="48">
        <f t="shared" si="113"/>
        <v>4.6827219643070119</v>
      </c>
      <c r="Q228" s="48">
        <f t="shared" si="113"/>
        <v>6.4784835306447439</v>
      </c>
      <c r="R228" s="48">
        <f t="shared" si="113"/>
        <v>5.5194115313880143</v>
      </c>
      <c r="S228" s="48">
        <f t="shared" si="113"/>
        <v>5.710071029717299</v>
      </c>
      <c r="T228" s="48">
        <f t="shared" si="113"/>
        <v>5.8635085684381076</v>
      </c>
      <c r="U228" s="48">
        <f t="shared" si="112"/>
        <v>6.5453304735719255</v>
      </c>
      <c r="V228" s="48">
        <f>IFERROR('[7]EreCstN-1'!E4063/'[7]EreCstN-1'!E$4068*100,"")</f>
        <v>6.0072431494807903</v>
      </c>
      <c r="W228" s="48">
        <f>IFERROR('[7]EreCstN-1'!F4063/'[7]EreCstN-1'!F$4068*100,"")</f>
        <v>5.5749655561304277</v>
      </c>
      <c r="X228" s="48">
        <f>IFERROR('[7]EreCstN-1'!G4063/'[7]EreCstN-1'!G$4068*100,"")</f>
        <v>5.4700733277235623</v>
      </c>
      <c r="Y228" s="48">
        <f>IFERROR('[7]EreCstN-1'!H4063/'[7]EreCstN-1'!H$4068*100,"")</f>
        <v>3.0778162583204653</v>
      </c>
    </row>
    <row r="229" spans="1:25" s="41" customFormat="1" ht="15" x14ac:dyDescent="0.25">
      <c r="A229" s="37" t="s">
        <v>242</v>
      </c>
      <c r="B229" s="38"/>
      <c r="C229" s="39" t="s">
        <v>94</v>
      </c>
      <c r="D229" s="48">
        <f t="shared" si="113"/>
        <v>1.9392909110010113</v>
      </c>
      <c r="E229" s="48">
        <f t="shared" si="113"/>
        <v>1.3815032982407294</v>
      </c>
      <c r="F229" s="48">
        <f t="shared" si="113"/>
        <v>1.6415591836502306</v>
      </c>
      <c r="G229" s="48">
        <f t="shared" si="113"/>
        <v>1.8815599458790184</v>
      </c>
      <c r="H229" s="48">
        <f t="shared" si="113"/>
        <v>1.8587466590510244</v>
      </c>
      <c r="I229" s="48">
        <f t="shared" si="113"/>
        <v>1.7842033858053552</v>
      </c>
      <c r="J229" s="48">
        <f t="shared" si="113"/>
        <v>1.6471974983576925</v>
      </c>
      <c r="K229" s="48">
        <f t="shared" si="113"/>
        <v>1.7580112695660262</v>
      </c>
      <c r="L229" s="48">
        <f t="shared" si="113"/>
        <v>1.7501293810002503</v>
      </c>
      <c r="M229" s="48">
        <f t="shared" si="113"/>
        <v>1.7769867317634334</v>
      </c>
      <c r="N229" s="48">
        <f t="shared" si="113"/>
        <v>2.5397005520923956</v>
      </c>
      <c r="O229" s="48">
        <f t="shared" si="113"/>
        <v>2.5997453484524859</v>
      </c>
      <c r="P229" s="48">
        <f t="shared" si="113"/>
        <v>2.4169021294307829</v>
      </c>
      <c r="Q229" s="48">
        <f t="shared" si="113"/>
        <v>2.6649206164636268</v>
      </c>
      <c r="R229" s="48">
        <f t="shared" si="113"/>
        <v>2.1663430580625018</v>
      </c>
      <c r="S229" s="48">
        <f t="shared" si="113"/>
        <v>1.7584562197048053</v>
      </c>
      <c r="T229" s="48">
        <f t="shared" si="113"/>
        <v>1.9677903210589383</v>
      </c>
      <c r="U229" s="48">
        <f t="shared" si="112"/>
        <v>2.0505411394386521</v>
      </c>
      <c r="V229" s="48">
        <f>IFERROR('[7]EreCstN-1'!E4064/'[7]EreCstN-1'!E$4068*100,"")</f>
        <v>2.0639459928271724</v>
      </c>
      <c r="W229" s="48">
        <f>IFERROR('[7]EreCstN-1'!F4064/'[7]EreCstN-1'!F$4068*100,"")</f>
        <v>3.6542474959161484</v>
      </c>
      <c r="X229" s="48">
        <f>IFERROR('[7]EreCstN-1'!G4064/'[7]EreCstN-1'!G$4068*100,"")</f>
        <v>2.2315232714437148</v>
      </c>
      <c r="Y229" s="48">
        <f>IFERROR('[7]EreCstN-1'!H4064/'[7]EreCstN-1'!H$4068*100,"")</f>
        <v>2.6423903270935725</v>
      </c>
    </row>
    <row r="230" spans="1:25" s="41" customFormat="1" ht="15" x14ac:dyDescent="0.25">
      <c r="A230" s="37" t="s">
        <v>243</v>
      </c>
      <c r="B230" s="38"/>
      <c r="C230" s="39" t="s">
        <v>226</v>
      </c>
      <c r="D230" s="48">
        <f t="shared" ref="D230:T233" si="114">IFERROR(D74/D$77*100,"")</f>
        <v>1.5030052280406689</v>
      </c>
      <c r="E230" s="48">
        <f t="shared" si="114"/>
        <v>1.1262360117014818</v>
      </c>
      <c r="F230" s="48">
        <f t="shared" si="114"/>
        <v>1.2214057855078273</v>
      </c>
      <c r="G230" s="48">
        <f t="shared" si="114"/>
        <v>1.3196965270420717</v>
      </c>
      <c r="H230" s="48">
        <f t="shared" si="114"/>
        <v>1.324898819990858</v>
      </c>
      <c r="I230" s="48">
        <f t="shared" si="114"/>
        <v>1.3300997611058831</v>
      </c>
      <c r="J230" s="48">
        <f t="shared" si="114"/>
        <v>1.2535140834579415</v>
      </c>
      <c r="K230" s="48">
        <f t="shared" si="114"/>
        <v>1.2077493894757694</v>
      </c>
      <c r="L230" s="48">
        <f t="shared" si="114"/>
        <v>1.2322518340137725</v>
      </c>
      <c r="M230" s="48">
        <f t="shared" si="114"/>
        <v>1.3107663690285531</v>
      </c>
      <c r="N230" s="48">
        <f t="shared" si="114"/>
        <v>1.9026725474800401</v>
      </c>
      <c r="O230" s="48">
        <f t="shared" si="114"/>
        <v>1.8591304273483822</v>
      </c>
      <c r="P230" s="48">
        <f t="shared" si="114"/>
        <v>1.8265860620838898</v>
      </c>
      <c r="Q230" s="48">
        <f t="shared" si="114"/>
        <v>1.9747580188785177</v>
      </c>
      <c r="R230" s="48">
        <f t="shared" si="114"/>
        <v>1.7074865875288832</v>
      </c>
      <c r="S230" s="48">
        <f t="shared" si="114"/>
        <v>1.5524016535552745</v>
      </c>
      <c r="T230" s="48">
        <f t="shared" si="114"/>
        <v>1.6193222085071561</v>
      </c>
      <c r="U230" s="48">
        <f t="shared" si="112"/>
        <v>1.6820430230971528</v>
      </c>
      <c r="V230" s="48">
        <f>IFERROR('[7]EreCstN-1'!E4065/'[7]EreCstN-1'!E$4068*100,"")</f>
        <v>1.4673823867232367</v>
      </c>
      <c r="W230" s="48">
        <f>IFERROR('[7]EreCstN-1'!F4065/'[7]EreCstN-1'!F$4068*100,"")</f>
        <v>1.5259942215685476</v>
      </c>
      <c r="X230" s="48">
        <f>IFERROR('[7]EreCstN-1'!G4065/'[7]EreCstN-1'!G$4068*100,"")</f>
        <v>1.1518244505884796</v>
      </c>
      <c r="Y230" s="48">
        <f>IFERROR('[7]EreCstN-1'!H4065/'[7]EreCstN-1'!H$4068*100,"")</f>
        <v>0.77368737224482231</v>
      </c>
    </row>
    <row r="231" spans="1:25" s="41" customFormat="1" ht="15" x14ac:dyDescent="0.25">
      <c r="A231" s="37" t="s">
        <v>244</v>
      </c>
      <c r="B231" s="38"/>
      <c r="C231" s="39" t="s">
        <v>227</v>
      </c>
      <c r="D231" s="48">
        <f t="shared" si="114"/>
        <v>2.4974479881963925</v>
      </c>
      <c r="E231" s="48">
        <f t="shared" si="114"/>
        <v>2.180474618460094</v>
      </c>
      <c r="F231" s="48">
        <f t="shared" si="114"/>
        <v>2.5292431238069146</v>
      </c>
      <c r="G231" s="48">
        <f t="shared" si="114"/>
        <v>2.6153350381132294</v>
      </c>
      <c r="H231" s="48">
        <f t="shared" si="114"/>
        <v>2.6445132349580334</v>
      </c>
      <c r="I231" s="48">
        <f t="shared" si="114"/>
        <v>2.484088412460852</v>
      </c>
      <c r="J231" s="48">
        <f t="shared" si="114"/>
        <v>2.2148616621914523</v>
      </c>
      <c r="K231" s="48">
        <f t="shared" si="114"/>
        <v>2.5328516107114134</v>
      </c>
      <c r="L231" s="48">
        <f t="shared" si="114"/>
        <v>2.5067632915069202</v>
      </c>
      <c r="M231" s="48">
        <f t="shared" si="114"/>
        <v>2.5171319849753395</v>
      </c>
      <c r="N231" s="48">
        <f t="shared" si="114"/>
        <v>3.386193750504503</v>
      </c>
      <c r="O231" s="48">
        <f t="shared" si="114"/>
        <v>3.5703195427980705</v>
      </c>
      <c r="P231" s="48">
        <f t="shared" si="114"/>
        <v>3.3312287910561214</v>
      </c>
      <c r="Q231" s="48">
        <f t="shared" si="114"/>
        <v>3.6323674595706708</v>
      </c>
      <c r="R231" s="48">
        <f t="shared" si="114"/>
        <v>2.9839872141779056</v>
      </c>
      <c r="S231" s="48">
        <f t="shared" si="114"/>
        <v>2.3807335058316021</v>
      </c>
      <c r="T231" s="48">
        <f t="shared" si="114"/>
        <v>2.7012147588250128</v>
      </c>
      <c r="U231" s="48">
        <f t="shared" si="112"/>
        <v>2.8741962235577514</v>
      </c>
      <c r="V231" s="48">
        <f>IFERROR('[7]EreCstN-1'!E4066/'[7]EreCstN-1'!E$4068*100,"")</f>
        <v>2.8773352710906916</v>
      </c>
      <c r="W231" s="48">
        <f>IFERROR('[7]EreCstN-1'!F4066/'[7]EreCstN-1'!F$4068*100,"")</f>
        <v>4.4204419279265661</v>
      </c>
      <c r="X231" s="48">
        <f>IFERROR('[7]EreCstN-1'!G4066/'[7]EreCstN-1'!G$4068*100,"")</f>
        <v>5.1941381533653166</v>
      </c>
      <c r="Y231" s="48">
        <f>IFERROR('[7]EreCstN-1'!H4066/'[7]EreCstN-1'!H$4068*100,"")</f>
        <v>8.4484725822773576</v>
      </c>
    </row>
    <row r="232" spans="1:25" x14ac:dyDescent="0.2">
      <c r="A232" s="10"/>
      <c r="B232" s="11"/>
      <c r="C232" s="14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</row>
    <row r="233" spans="1:25" x14ac:dyDescent="0.2">
      <c r="A233" s="12" t="s">
        <v>150</v>
      </c>
      <c r="B233" s="12"/>
      <c r="C233" s="9" t="s">
        <v>112</v>
      </c>
      <c r="D233" s="19">
        <f t="shared" si="114"/>
        <v>100</v>
      </c>
      <c r="E233" s="19">
        <f t="shared" si="114"/>
        <v>100</v>
      </c>
      <c r="F233" s="19">
        <f t="shared" si="114"/>
        <v>100</v>
      </c>
      <c r="G233" s="19">
        <f t="shared" si="114"/>
        <v>100</v>
      </c>
      <c r="H233" s="19">
        <f t="shared" si="114"/>
        <v>100</v>
      </c>
      <c r="I233" s="19">
        <f t="shared" si="114"/>
        <v>100</v>
      </c>
      <c r="J233" s="19">
        <f t="shared" si="114"/>
        <v>100</v>
      </c>
      <c r="K233" s="19">
        <f t="shared" si="114"/>
        <v>100</v>
      </c>
      <c r="L233" s="19">
        <f t="shared" si="114"/>
        <v>100</v>
      </c>
      <c r="M233" s="19">
        <f t="shared" si="114"/>
        <v>100</v>
      </c>
      <c r="N233" s="19">
        <f t="shared" si="114"/>
        <v>100</v>
      </c>
      <c r="O233" s="19">
        <f t="shared" si="114"/>
        <v>100</v>
      </c>
      <c r="P233" s="19">
        <f t="shared" si="114"/>
        <v>100</v>
      </c>
      <c r="Q233" s="19">
        <f t="shared" si="114"/>
        <v>100</v>
      </c>
      <c r="R233" s="19">
        <f t="shared" si="114"/>
        <v>100</v>
      </c>
      <c r="S233" s="19">
        <f t="shared" si="114"/>
        <v>100</v>
      </c>
      <c r="T233" s="19">
        <f t="shared" si="114"/>
        <v>100</v>
      </c>
      <c r="U233" s="19">
        <f t="shared" si="112"/>
        <v>100</v>
      </c>
      <c r="V233" s="19">
        <f>IFERROR('[7]EreCstN-1'!E4068/'[7]EreCstN-1'!E$4068*100,"")</f>
        <v>100</v>
      </c>
      <c r="W233" s="19">
        <f>IFERROR('[7]EreCstN-1'!F4068/'[7]EreCstN-1'!F$4068*100,"")</f>
        <v>100</v>
      </c>
      <c r="X233" s="19">
        <f>IFERROR('[7]EreCstN-1'!G4068/'[7]EreCstN-1'!G$4068*100,"")</f>
        <v>100</v>
      </c>
      <c r="Y233" s="19">
        <f>IFERROR('[7]EreCstN-1'!H4068/'[7]EreCstN-1'!H$4068*100,"")</f>
        <v>100</v>
      </c>
    </row>
  </sheetData>
  <mergeCells count="6">
    <mergeCell ref="A197:C197"/>
    <mergeCell ref="A2:C2"/>
    <mergeCell ref="A41:C41"/>
    <mergeCell ref="A80:C80"/>
    <mergeCell ref="A119:C119"/>
    <mergeCell ref="A158:C15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33"/>
  <sheetViews>
    <sheetView zoomScale="90" zoomScaleNormal="90" workbookViewId="0">
      <pane xSplit="3" ySplit="4" topLeftCell="N53" activePane="bottomRight" state="frozen"/>
      <selection pane="topRight" activeCell="D1" sqref="D1"/>
      <selection pane="bottomLeft" activeCell="A5" sqref="A5"/>
      <selection pane="bottomRight" activeCell="V79" sqref="V79:Y79"/>
    </sheetView>
  </sheetViews>
  <sheetFormatPr defaultColWidth="8.85546875" defaultRowHeight="12.75" x14ac:dyDescent="0.2"/>
  <cols>
    <col min="1" max="1" width="8.140625" customWidth="1"/>
    <col min="3" max="3" width="42.42578125" bestFit="1" customWidth="1"/>
    <col min="4" max="21" width="12.42578125" bestFit="1" customWidth="1"/>
    <col min="22" max="25" width="13.5703125" bestFit="1" customWidth="1"/>
  </cols>
  <sheetData>
    <row r="2" spans="1:25" ht="26.25" customHeight="1" x14ac:dyDescent="0.2">
      <c r="A2" s="132" t="s">
        <v>245</v>
      </c>
      <c r="B2" s="132"/>
      <c r="C2" s="132"/>
    </row>
    <row r="4" spans="1:25" x14ac:dyDescent="0.2">
      <c r="A4" s="5" t="s">
        <v>0</v>
      </c>
      <c r="B4" s="6" t="s">
        <v>1</v>
      </c>
      <c r="C4" s="13" t="s">
        <v>2</v>
      </c>
      <c r="D4" s="1">
        <v>1997</v>
      </c>
      <c r="E4" s="1">
        <f>+D4+1</f>
        <v>1998</v>
      </c>
      <c r="F4" s="1">
        <f>+E4+1</f>
        <v>1999</v>
      </c>
      <c r="G4" s="1">
        <f t="shared" ref="G4:Y4" si="0">+F4+1</f>
        <v>2000</v>
      </c>
      <c r="H4" s="1">
        <f t="shared" si="0"/>
        <v>2001</v>
      </c>
      <c r="I4" s="1">
        <f t="shared" si="0"/>
        <v>2002</v>
      </c>
      <c r="J4" s="1">
        <f t="shared" si="0"/>
        <v>2003</v>
      </c>
      <c r="K4" s="1">
        <f t="shared" si="0"/>
        <v>2004</v>
      </c>
      <c r="L4" s="1">
        <f t="shared" si="0"/>
        <v>2005</v>
      </c>
      <c r="M4" s="1">
        <f t="shared" si="0"/>
        <v>2006</v>
      </c>
      <c r="N4" s="1">
        <f t="shared" si="0"/>
        <v>2007</v>
      </c>
      <c r="O4" s="1">
        <f t="shared" si="0"/>
        <v>2008</v>
      </c>
      <c r="P4" s="1">
        <f t="shared" si="0"/>
        <v>2009</v>
      </c>
      <c r="Q4" s="1">
        <f t="shared" si="0"/>
        <v>2010</v>
      </c>
      <c r="R4" s="1">
        <f t="shared" si="0"/>
        <v>2011</v>
      </c>
      <c r="S4" s="1">
        <f t="shared" si="0"/>
        <v>2012</v>
      </c>
      <c r="T4" s="1">
        <f t="shared" si="0"/>
        <v>2013</v>
      </c>
      <c r="U4" s="1">
        <f t="shared" si="0"/>
        <v>2014</v>
      </c>
      <c r="V4" s="1">
        <f t="shared" si="0"/>
        <v>2015</v>
      </c>
      <c r="W4" s="1">
        <f t="shared" si="0"/>
        <v>2016</v>
      </c>
      <c r="X4" s="1">
        <f t="shared" si="0"/>
        <v>2017</v>
      </c>
      <c r="Y4" s="1">
        <f t="shared" si="0"/>
        <v>2018</v>
      </c>
    </row>
    <row r="5" spans="1:25" s="46" customFormat="1" ht="15.75" x14ac:dyDescent="0.25">
      <c r="A5" s="42" t="s">
        <v>63</v>
      </c>
      <c r="B5" s="43"/>
      <c r="C5" s="44" t="s">
        <v>200</v>
      </c>
      <c r="D5" s="45">
        <f t="shared" ref="D5:T5" si="1">SUM(D6:D8,D11:D14)</f>
        <v>798.62103409716315</v>
      </c>
      <c r="E5" s="45">
        <f t="shared" si="1"/>
        <v>646.89133459399852</v>
      </c>
      <c r="F5" s="45">
        <f t="shared" si="1"/>
        <v>672.46992941375993</v>
      </c>
      <c r="G5" s="45">
        <f t="shared" si="1"/>
        <v>610.81512123760956</v>
      </c>
      <c r="H5" s="45">
        <f t="shared" si="1"/>
        <v>692.15702412465748</v>
      </c>
      <c r="I5" s="45">
        <f t="shared" si="1"/>
        <v>667.96187726549681</v>
      </c>
      <c r="J5" s="45">
        <f t="shared" si="1"/>
        <v>657.62413530100844</v>
      </c>
      <c r="K5" s="45">
        <f t="shared" si="1"/>
        <v>901.12288988011551</v>
      </c>
      <c r="L5" s="45">
        <f t="shared" si="1"/>
        <v>900.36764968444868</v>
      </c>
      <c r="M5" s="45">
        <f t="shared" si="1"/>
        <v>387.46509873514492</v>
      </c>
      <c r="N5" s="45">
        <f t="shared" si="1"/>
        <v>786.94778171242808</v>
      </c>
      <c r="O5" s="45">
        <f t="shared" si="1"/>
        <v>1192.7361200766886</v>
      </c>
      <c r="P5" s="45">
        <f t="shared" si="1"/>
        <v>1113.2290403994764</v>
      </c>
      <c r="Q5" s="45">
        <f t="shared" si="1"/>
        <v>1063.067520421723</v>
      </c>
      <c r="R5" s="45">
        <f t="shared" si="1"/>
        <v>2182.9270913741502</v>
      </c>
      <c r="S5" s="45">
        <f t="shared" si="1"/>
        <v>4393.4808945495806</v>
      </c>
      <c r="T5" s="45">
        <f t="shared" si="1"/>
        <v>1654.14501588239</v>
      </c>
      <c r="U5" s="45">
        <f>SUM(U6:U8,U11:U14)</f>
        <v>2074.486991230825</v>
      </c>
      <c r="V5" s="45">
        <f>SUM(V6:V8,V11:V14)</f>
        <v>2230</v>
      </c>
      <c r="W5" s="45">
        <f t="shared" ref="W5:X5" si="2">SUM(W6:W8,W11:W14)</f>
        <v>2664</v>
      </c>
      <c r="X5" s="45">
        <f t="shared" si="2"/>
        <v>2685</v>
      </c>
      <c r="Y5" s="45">
        <f t="shared" ref="Y5" si="3">SUM(Y6:Y8,Y11:Y14)</f>
        <v>3075</v>
      </c>
    </row>
    <row r="6" spans="1:25" s="41" customFormat="1" ht="15" x14ac:dyDescent="0.25">
      <c r="A6" s="37" t="s">
        <v>65</v>
      </c>
      <c r="B6" s="38"/>
      <c r="C6" s="39" t="s">
        <v>201</v>
      </c>
      <c r="D6" s="40">
        <f>[4]Tpub_Demande!D149</f>
        <v>13.266903197607892</v>
      </c>
      <c r="E6" s="40">
        <f>[4]Tpub_Demande!E149</f>
        <v>10.232770887544103</v>
      </c>
      <c r="F6" s="40">
        <f>[4]Tpub_Demande!F149</f>
        <v>10.26349629865935</v>
      </c>
      <c r="G6" s="40">
        <f>[4]Tpub_Demande!G149</f>
        <v>8.8922345081801808</v>
      </c>
      <c r="H6" s="40">
        <f>[4]Tpub_Demande!H149</f>
        <v>10.354973412860524</v>
      </c>
      <c r="I6" s="40">
        <f>[4]Tpub_Demande!I149</f>
        <v>8.9734050977332949</v>
      </c>
      <c r="J6" s="40">
        <f>[4]Tpub_Demande!J149</f>
        <v>9.0542163846260983</v>
      </c>
      <c r="K6" s="40">
        <f>[4]Tpub_Demande!K149</f>
        <v>9.9737122336556094</v>
      </c>
      <c r="L6" s="40">
        <f>[4]Tpub_Demande!L149</f>
        <v>12.453852792640596</v>
      </c>
      <c r="M6" s="40">
        <f>[4]Tpub_Demande!M149</f>
        <v>13.550268793230588</v>
      </c>
      <c r="N6" s="40">
        <f>[4]Tpub_Demande!N149</f>
        <v>51.271033905711128</v>
      </c>
      <c r="O6" s="40">
        <f>[4]Tpub_Demande!O149</f>
        <v>54.915107123173897</v>
      </c>
      <c r="P6" s="40">
        <f>[4]Tpub_Demande!P149</f>
        <v>61.500001669549121</v>
      </c>
      <c r="Q6" s="40">
        <f>[4]Tpub_Demande!Q149</f>
        <v>138.89605377975704</v>
      </c>
      <c r="R6" s="40">
        <f>[4]Tpub_Demande!R149</f>
        <v>49.599079201613165</v>
      </c>
      <c r="S6" s="40">
        <f>[4]Tpub_Demande!S149</f>
        <v>43.251024477022582</v>
      </c>
      <c r="T6" s="40">
        <f>[4]Tpub_Demande!T149</f>
        <v>43.182854010490416</v>
      </c>
      <c r="U6" s="40">
        <f>[4]Tpub_Demande!U149</f>
        <v>42.960924898714794</v>
      </c>
      <c r="V6" s="40">
        <f>[7]EreCrt!E3996</f>
        <v>50</v>
      </c>
      <c r="W6" s="40">
        <f>[7]EreCrt!F3996</f>
        <v>57</v>
      </c>
      <c r="X6" s="40">
        <f>[7]EreCrt!G3996</f>
        <v>112</v>
      </c>
      <c r="Y6" s="40">
        <f>[7]EreCrt!H3996</f>
        <v>98</v>
      </c>
    </row>
    <row r="7" spans="1:25" s="41" customFormat="1" ht="15" x14ac:dyDescent="0.25">
      <c r="A7" s="37" t="s">
        <v>67</v>
      </c>
      <c r="B7" s="38"/>
      <c r="C7" s="39" t="s">
        <v>202</v>
      </c>
      <c r="D7" s="40">
        <f>[4]Tpub_Demande!D150</f>
        <v>278.80644915632138</v>
      </c>
      <c r="E7" s="40">
        <f>[4]Tpub_Demande!E150</f>
        <v>284.58277886095232</v>
      </c>
      <c r="F7" s="40">
        <f>[4]Tpub_Demande!F150</f>
        <v>288.42818805193377</v>
      </c>
      <c r="G7" s="40">
        <f>[4]Tpub_Demande!G150</f>
        <v>231.78680522339255</v>
      </c>
      <c r="H7" s="40">
        <f>[4]Tpub_Demande!H150</f>
        <v>251.22753662346778</v>
      </c>
      <c r="I7" s="40">
        <f>[4]Tpub_Demande!I150</f>
        <v>223.59435602920689</v>
      </c>
      <c r="J7" s="40">
        <f>[4]Tpub_Demande!J150</f>
        <v>192.38257734675565</v>
      </c>
      <c r="K7" s="40">
        <f>[4]Tpub_Demande!K150</f>
        <v>348.93504553984042</v>
      </c>
      <c r="L7" s="40">
        <f>[4]Tpub_Demande!L150</f>
        <v>246.93799057937852</v>
      </c>
      <c r="M7" s="40">
        <f>[4]Tpub_Demande!M150</f>
        <v>75.429662864746604</v>
      </c>
      <c r="N7" s="40">
        <f>[4]Tpub_Demande!N150</f>
        <v>252.78783195315515</v>
      </c>
      <c r="O7" s="40">
        <f>[4]Tpub_Demande!O150</f>
        <v>281.06403129761128</v>
      </c>
      <c r="P7" s="40">
        <f>[4]Tpub_Demande!P150</f>
        <v>282.49594633857021</v>
      </c>
      <c r="Q7" s="40">
        <f>[4]Tpub_Demande!Q150</f>
        <v>100.34991141811034</v>
      </c>
      <c r="R7" s="40">
        <f>[4]Tpub_Demande!R150</f>
        <v>702.1361088000333</v>
      </c>
      <c r="S7" s="40">
        <f>[4]Tpub_Demande!S150</f>
        <v>3297.5499462097437</v>
      </c>
      <c r="T7" s="40">
        <f>[4]Tpub_Demande!T150</f>
        <v>882.95931427451126</v>
      </c>
      <c r="U7" s="40">
        <f>[4]Tpub_Demande!U150</f>
        <v>1103.3012882805413</v>
      </c>
      <c r="V7" s="40">
        <f>[7]EreCrt!E3997</f>
        <v>1171</v>
      </c>
      <c r="W7" s="40">
        <f>[7]EreCrt!F3997</f>
        <v>1386</v>
      </c>
      <c r="X7" s="40">
        <f>[7]EreCrt!G3997</f>
        <v>1316</v>
      </c>
      <c r="Y7" s="40">
        <f>[7]EreCrt!H3997</f>
        <v>1998</v>
      </c>
    </row>
    <row r="8" spans="1:25" s="41" customFormat="1" ht="15" x14ac:dyDescent="0.25">
      <c r="A8" s="37" t="s">
        <v>69</v>
      </c>
      <c r="B8" s="38"/>
      <c r="C8" s="39" t="s">
        <v>203</v>
      </c>
      <c r="D8" s="40">
        <f t="shared" ref="D8:T8" si="4">SUM(D9:D10)</f>
        <v>12.239243429978526</v>
      </c>
      <c r="E8" s="40">
        <f t="shared" si="4"/>
        <v>8.2724017338548101</v>
      </c>
      <c r="F8" s="40">
        <f t="shared" si="4"/>
        <v>8.6325801717263442</v>
      </c>
      <c r="G8" s="40">
        <f t="shared" si="4"/>
        <v>7.5764745893103367</v>
      </c>
      <c r="H8" s="40">
        <f t="shared" si="4"/>
        <v>8.7777498585246292</v>
      </c>
      <c r="I8" s="40">
        <f t="shared" si="4"/>
        <v>7.7539709060293518</v>
      </c>
      <c r="J8" s="40">
        <f t="shared" si="4"/>
        <v>7.921270324364766</v>
      </c>
      <c r="K8" s="40">
        <f t="shared" si="4"/>
        <v>15.820940967911509</v>
      </c>
      <c r="L8" s="40">
        <f t="shared" si="4"/>
        <v>19.98816526908336</v>
      </c>
      <c r="M8" s="40">
        <f t="shared" si="4"/>
        <v>40.140638479831892</v>
      </c>
      <c r="N8" s="40">
        <f t="shared" si="4"/>
        <v>44.155575603544804</v>
      </c>
      <c r="O8" s="40">
        <f t="shared" si="4"/>
        <v>72.508032893151807</v>
      </c>
      <c r="P8" s="40">
        <f t="shared" si="4"/>
        <v>16.183533762915481</v>
      </c>
      <c r="Q8" s="40">
        <f t="shared" si="4"/>
        <v>37.991590604849151</v>
      </c>
      <c r="R8" s="40">
        <f t="shared" si="4"/>
        <v>318.42510332053519</v>
      </c>
      <c r="S8" s="40">
        <f t="shared" si="4"/>
        <v>94.284363280548177</v>
      </c>
      <c r="T8" s="40">
        <f t="shared" si="4"/>
        <v>71.214069542391911</v>
      </c>
      <c r="U8" s="40">
        <f>SUM(U9:U10)</f>
        <v>86.125289977163249</v>
      </c>
      <c r="V8" s="40">
        <f>SUM(V9:V10)</f>
        <v>89</v>
      </c>
      <c r="W8" s="40">
        <f t="shared" ref="W8:X8" si="5">SUM(W9:W10)</f>
        <v>121</v>
      </c>
      <c r="X8" s="40">
        <f t="shared" si="5"/>
        <v>167</v>
      </c>
      <c r="Y8" s="40">
        <f t="shared" ref="Y8" si="6">SUM(Y9:Y10)</f>
        <v>141</v>
      </c>
    </row>
    <row r="9" spans="1:25" s="36" customFormat="1" ht="12" x14ac:dyDescent="0.2">
      <c r="A9" s="33" t="s">
        <v>228</v>
      </c>
      <c r="B9" s="34"/>
      <c r="C9" s="35" t="s">
        <v>204</v>
      </c>
      <c r="D9" s="20">
        <f>[4]Tpub_Demande!D152</f>
        <v>0</v>
      </c>
      <c r="E9" s="20">
        <f>[4]Tpub_Demande!E152</f>
        <v>0</v>
      </c>
      <c r="F9" s="20">
        <f>[4]Tpub_Demande!F152</f>
        <v>0</v>
      </c>
      <c r="G9" s="20">
        <f>[4]Tpub_Demande!G152</f>
        <v>0</v>
      </c>
      <c r="H9" s="20">
        <f>[4]Tpub_Demande!H152</f>
        <v>0</v>
      </c>
      <c r="I9" s="20">
        <f>[4]Tpub_Demande!I152</f>
        <v>0</v>
      </c>
      <c r="J9" s="20">
        <f>[4]Tpub_Demande!J152</f>
        <v>0</v>
      </c>
      <c r="K9" s="20">
        <f>[4]Tpub_Demande!K152</f>
        <v>0</v>
      </c>
      <c r="L9" s="20">
        <f>[4]Tpub_Demande!L152</f>
        <v>0</v>
      </c>
      <c r="M9" s="20">
        <f>[4]Tpub_Demande!M152</f>
        <v>0</v>
      </c>
      <c r="N9" s="20">
        <f>[4]Tpub_Demande!N152</f>
        <v>0</v>
      </c>
      <c r="O9" s="20">
        <f>[4]Tpub_Demande!O152</f>
        <v>0</v>
      </c>
      <c r="P9" s="20">
        <f>[4]Tpub_Demande!P152</f>
        <v>0</v>
      </c>
      <c r="Q9" s="20">
        <f>[4]Tpub_Demande!Q152</f>
        <v>0</v>
      </c>
      <c r="R9" s="20">
        <f>[4]Tpub_Demande!R152</f>
        <v>0</v>
      </c>
      <c r="S9" s="20">
        <f>[4]Tpub_Demande!S152</f>
        <v>0</v>
      </c>
      <c r="T9" s="20">
        <f>[4]Tpub_Demande!T152</f>
        <v>0</v>
      </c>
      <c r="U9" s="20">
        <f>[4]Tpub_Demande!U152</f>
        <v>0</v>
      </c>
      <c r="V9" s="20">
        <f>[7]EreCrt!E3999</f>
        <v>0</v>
      </c>
      <c r="W9" s="20">
        <f>[7]EreCrt!F3999</f>
        <v>0</v>
      </c>
      <c r="X9" s="20">
        <f>[7]EreCrt!G3999</f>
        <v>0</v>
      </c>
      <c r="Y9" s="20">
        <f>[7]EreCrt!H3999</f>
        <v>0</v>
      </c>
    </row>
    <row r="10" spans="1:25" s="36" customFormat="1" ht="12" x14ac:dyDescent="0.2">
      <c r="A10" s="33" t="s">
        <v>229</v>
      </c>
      <c r="B10" s="34"/>
      <c r="C10" s="35" t="s">
        <v>205</v>
      </c>
      <c r="D10" s="20">
        <f>[4]Tpub_Demande!D153</f>
        <v>12.239243429978526</v>
      </c>
      <c r="E10" s="20">
        <f>[4]Tpub_Demande!E153</f>
        <v>8.2724017338548101</v>
      </c>
      <c r="F10" s="20">
        <f>[4]Tpub_Demande!F153</f>
        <v>8.6325801717263442</v>
      </c>
      <c r="G10" s="20">
        <f>[4]Tpub_Demande!G153</f>
        <v>7.5764745893103367</v>
      </c>
      <c r="H10" s="20">
        <f>[4]Tpub_Demande!H153</f>
        <v>8.7777498585246292</v>
      </c>
      <c r="I10" s="20">
        <f>[4]Tpub_Demande!I153</f>
        <v>7.7539709060293518</v>
      </c>
      <c r="J10" s="20">
        <f>[4]Tpub_Demande!J153</f>
        <v>7.921270324364766</v>
      </c>
      <c r="K10" s="20">
        <f>[4]Tpub_Demande!K153</f>
        <v>15.820940967911509</v>
      </c>
      <c r="L10" s="20">
        <f>[4]Tpub_Demande!L153</f>
        <v>19.98816526908336</v>
      </c>
      <c r="M10" s="20">
        <f>[4]Tpub_Demande!M153</f>
        <v>40.140638479831892</v>
      </c>
      <c r="N10" s="20">
        <f>[4]Tpub_Demande!N153</f>
        <v>44.155575603544804</v>
      </c>
      <c r="O10" s="20">
        <f>[4]Tpub_Demande!O153</f>
        <v>72.508032893151807</v>
      </c>
      <c r="P10" s="20">
        <f>[4]Tpub_Demande!P153</f>
        <v>16.183533762915481</v>
      </c>
      <c r="Q10" s="20">
        <f>[4]Tpub_Demande!Q153</f>
        <v>37.991590604849151</v>
      </c>
      <c r="R10" s="20">
        <f>[4]Tpub_Demande!R153</f>
        <v>318.42510332053519</v>
      </c>
      <c r="S10" s="20">
        <f>[4]Tpub_Demande!S153</f>
        <v>94.284363280548177</v>
      </c>
      <c r="T10" s="20">
        <f>[4]Tpub_Demande!T153</f>
        <v>71.214069542391911</v>
      </c>
      <c r="U10" s="20">
        <f>[4]Tpub_Demande!U153</f>
        <v>86.125289977163249</v>
      </c>
      <c r="V10" s="20">
        <f>[7]EreCrt!E4000</f>
        <v>89</v>
      </c>
      <c r="W10" s="20">
        <f>[7]EreCrt!F4000</f>
        <v>121</v>
      </c>
      <c r="X10" s="20">
        <f>[7]EreCrt!G4000</f>
        <v>167</v>
      </c>
      <c r="Y10" s="20">
        <f>[7]EreCrt!H4000</f>
        <v>141</v>
      </c>
    </row>
    <row r="11" spans="1:25" s="41" customFormat="1" ht="15" x14ac:dyDescent="0.25">
      <c r="A11" s="37" t="s">
        <v>71</v>
      </c>
      <c r="B11" s="38"/>
      <c r="C11" s="39" t="s">
        <v>206</v>
      </c>
      <c r="D11" s="40">
        <f>[4]Tpub_Demande!D154</f>
        <v>164.69477255104277</v>
      </c>
      <c r="E11" s="40">
        <f>[4]Tpub_Demande!E154</f>
        <v>119.96078749114879</v>
      </c>
      <c r="F11" s="40">
        <f>[4]Tpub_Demande!F154</f>
        <v>123.54859507917496</v>
      </c>
      <c r="G11" s="40">
        <f>[4]Tpub_Demande!G154</f>
        <v>143.93519182393865</v>
      </c>
      <c r="H11" s="40">
        <f>[4]Tpub_Demande!H154</f>
        <v>176.43136924919187</v>
      </c>
      <c r="I11" s="40">
        <f>[4]Tpub_Demande!I154</f>
        <v>205.60140192755458</v>
      </c>
      <c r="J11" s="40">
        <f>[4]Tpub_Demande!J154</f>
        <v>224.09582352150494</v>
      </c>
      <c r="K11" s="40">
        <f>[4]Tpub_Demande!K154</f>
        <v>270.4603690804006</v>
      </c>
      <c r="L11" s="40">
        <f>[4]Tpub_Demande!L154</f>
        <v>333.39476358931392</v>
      </c>
      <c r="M11" s="40">
        <f>[4]Tpub_Demande!M154</f>
        <v>160.26476398997391</v>
      </c>
      <c r="N11" s="40">
        <f>[4]Tpub_Demande!N154</f>
        <v>306.60060547665137</v>
      </c>
      <c r="O11" s="40">
        <f>[4]Tpub_Demande!O154</f>
        <v>646.83254782948097</v>
      </c>
      <c r="P11" s="40">
        <f>[4]Tpub_Demande!P154</f>
        <v>698.58594989196729</v>
      </c>
      <c r="Q11" s="40">
        <f>[4]Tpub_Demande!Q154</f>
        <v>711.11029867702928</v>
      </c>
      <c r="R11" s="40">
        <f>[4]Tpub_Demande!R154</f>
        <v>1029.552719380285</v>
      </c>
      <c r="S11" s="40">
        <f>[4]Tpub_Demande!S154</f>
        <v>864.88670296021894</v>
      </c>
      <c r="T11" s="40">
        <f>[4]Tpub_Demande!T154</f>
        <v>565.09080728035894</v>
      </c>
      <c r="U11" s="40">
        <f>[4]Tpub_Demande!U154</f>
        <v>727.7330487873129</v>
      </c>
      <c r="V11" s="40">
        <f>[7]EreCrt!E4001</f>
        <v>789</v>
      </c>
      <c r="W11" s="40">
        <f>[7]EreCrt!F4001</f>
        <v>962</v>
      </c>
      <c r="X11" s="40">
        <f>[7]EreCrt!G4001</f>
        <v>999</v>
      </c>
      <c r="Y11" s="40">
        <f>[7]EreCrt!H4001</f>
        <v>735</v>
      </c>
    </row>
    <row r="12" spans="1:25" s="41" customFormat="1" ht="15" x14ac:dyDescent="0.25">
      <c r="A12" s="37" t="s">
        <v>230</v>
      </c>
      <c r="B12" s="38"/>
      <c r="C12" s="39" t="s">
        <v>207</v>
      </c>
      <c r="D12" s="40">
        <f>[4]Tpub_Demande!D155</f>
        <v>0.48233605662734658</v>
      </c>
      <c r="E12" s="40">
        <f>[4]Tpub_Demande!E155</f>
        <v>0.32808323441108816</v>
      </c>
      <c r="F12" s="40">
        <f>[4]Tpub_Demande!F155</f>
        <v>0.36506808463866813</v>
      </c>
      <c r="G12" s="40">
        <f>[4]Tpub_Demande!G155</f>
        <v>0.32829695300637246</v>
      </c>
      <c r="H12" s="40">
        <f>[4]Tpub_Demande!H155</f>
        <v>0.36154184073558088</v>
      </c>
      <c r="I12" s="40">
        <f>[4]Tpub_Demande!I155</f>
        <v>0.32550100598330745</v>
      </c>
      <c r="J12" s="40">
        <f>[4]Tpub_Demande!J155</f>
        <v>0.32967255576608034</v>
      </c>
      <c r="K12" s="40">
        <f>[4]Tpub_Demande!K155</f>
        <v>0.36433266246131751</v>
      </c>
      <c r="L12" s="40">
        <f>[4]Tpub_Demande!L155</f>
        <v>0.42471671238481418</v>
      </c>
      <c r="M12" s="40">
        <f>[4]Tpub_Demande!M155</f>
        <v>4.6680730384449811</v>
      </c>
      <c r="N12" s="40">
        <f>[4]Tpub_Demande!N155</f>
        <v>0.56966095538425254</v>
      </c>
      <c r="O12" s="40">
        <f>[4]Tpub_Demande!O155</f>
        <v>1.534179867823005</v>
      </c>
      <c r="P12" s="40">
        <f>[4]Tpub_Demande!P155</f>
        <v>0.76715697438662456</v>
      </c>
      <c r="Q12" s="40">
        <f>[4]Tpub_Demande!Q155</f>
        <v>5.1876172146207127</v>
      </c>
      <c r="R12" s="40">
        <f>[4]Tpub_Demande!R155</f>
        <v>3.6878141223080854</v>
      </c>
      <c r="S12" s="40">
        <f>[4]Tpub_Demande!S155</f>
        <v>10.710658677983862</v>
      </c>
      <c r="T12" s="40">
        <f>[4]Tpub_Demande!T155</f>
        <v>13.474287933938662</v>
      </c>
      <c r="U12" s="40">
        <f>[4]Tpub_Demande!U155</f>
        <v>17.229749896216649</v>
      </c>
      <c r="V12" s="40">
        <f>[7]EreCrt!E4002</f>
        <v>19</v>
      </c>
      <c r="W12" s="40">
        <f>[7]EreCrt!F4002</f>
        <v>13</v>
      </c>
      <c r="X12" s="40">
        <f>[7]EreCrt!G4002</f>
        <v>8</v>
      </c>
      <c r="Y12" s="40">
        <f>[7]EreCrt!H4002</f>
        <v>5</v>
      </c>
    </row>
    <row r="13" spans="1:25" s="41" customFormat="1" ht="15" x14ac:dyDescent="0.25">
      <c r="A13" s="37" t="s">
        <v>231</v>
      </c>
      <c r="B13" s="38"/>
      <c r="C13" s="39" t="s">
        <v>208</v>
      </c>
      <c r="D13" s="40">
        <f>[4]Tpub_Demande!D156</f>
        <v>311.98569386733868</v>
      </c>
      <c r="E13" s="40">
        <f>[4]Tpub_Demande!E156</f>
        <v>211.96846061075985</v>
      </c>
      <c r="F13" s="40">
        <f>[4]Tpub_Demande!F156</f>
        <v>228.76500649877048</v>
      </c>
      <c r="G13" s="40">
        <f>[4]Tpub_Demande!G156</f>
        <v>207.05193161773369</v>
      </c>
      <c r="H13" s="40">
        <f>[4]Tpub_Demande!H156</f>
        <v>232.37092156762463</v>
      </c>
      <c r="I13" s="40">
        <f>[4]Tpub_Demande!I156</f>
        <v>210.31483810640236</v>
      </c>
      <c r="J13" s="40">
        <f>[4]Tpub_Demande!J156</f>
        <v>212.26632447607122</v>
      </c>
      <c r="K13" s="40">
        <f>[4]Tpub_Demande!K156</f>
        <v>227.19106964382129</v>
      </c>
      <c r="L13" s="40">
        <f>[4]Tpub_Demande!L156</f>
        <v>263.13578713447862</v>
      </c>
      <c r="M13" s="40">
        <f>[4]Tpub_Demande!M156</f>
        <v>66.420255147556077</v>
      </c>
      <c r="N13" s="40">
        <f>[4]Tpub_Demande!N156</f>
        <v>110.60911722324273</v>
      </c>
      <c r="O13" s="40">
        <f>[4]Tpub_Demande!O156</f>
        <v>66.623118882464908</v>
      </c>
      <c r="P13" s="40">
        <f>[4]Tpub_Demande!P156</f>
        <v>44.473329662121827</v>
      </c>
      <c r="Q13" s="40">
        <f>[4]Tpub_Demande!Q156</f>
        <v>44.485283919585228</v>
      </c>
      <c r="R13" s="40">
        <f>[4]Tpub_Demande!R156</f>
        <v>22.282821785300879</v>
      </c>
      <c r="S13" s="40">
        <f>[4]Tpub_Demande!S156</f>
        <v>44.510279837934604</v>
      </c>
      <c r="T13" s="40">
        <f>[4]Tpub_Demande!T156</f>
        <v>45.738071906917597</v>
      </c>
      <c r="U13" s="40">
        <f>[4]Tpub_Demande!U156</f>
        <v>57.295438658002695</v>
      </c>
      <c r="V13" s="40">
        <f>[7]EreCrt!E4003</f>
        <v>69</v>
      </c>
      <c r="W13" s="40">
        <f>[7]EreCrt!F4003</f>
        <v>72</v>
      </c>
      <c r="X13" s="40">
        <f>[7]EreCrt!G4003</f>
        <v>31</v>
      </c>
      <c r="Y13" s="40">
        <f>[7]EreCrt!H4003</f>
        <v>34</v>
      </c>
    </row>
    <row r="14" spans="1:25" s="41" customFormat="1" ht="15" x14ac:dyDescent="0.25">
      <c r="A14" s="37" t="s">
        <v>232</v>
      </c>
      <c r="B14" s="38"/>
      <c r="C14" s="39" t="s">
        <v>209</v>
      </c>
      <c r="D14" s="40">
        <f>[4]Tpub_Demande!D157</f>
        <v>17.145635838246555</v>
      </c>
      <c r="E14" s="40">
        <f>[4]Tpub_Demande!E157</f>
        <v>11.54605177532761</v>
      </c>
      <c r="F14" s="40">
        <f>[4]Tpub_Demande!F157</f>
        <v>12.466995228856419</v>
      </c>
      <c r="G14" s="40">
        <f>[4]Tpub_Demande!G157</f>
        <v>11.244186522047649</v>
      </c>
      <c r="H14" s="40">
        <f>[4]Tpub_Demande!H157</f>
        <v>12.632931572252517</v>
      </c>
      <c r="I14" s="40">
        <f>[4]Tpub_Demande!I157</f>
        <v>11.398404192587062</v>
      </c>
      <c r="J14" s="40">
        <f>[4]Tpub_Demande!J157</f>
        <v>11.574250691919644</v>
      </c>
      <c r="K14" s="40">
        <f>[4]Tpub_Demande!K157</f>
        <v>28.377419752024885</v>
      </c>
      <c r="L14" s="40">
        <f>[4]Tpub_Demande!L157</f>
        <v>24.032373607168886</v>
      </c>
      <c r="M14" s="40">
        <f>[4]Tpub_Demande!M157</f>
        <v>26.99143642136093</v>
      </c>
      <c r="N14" s="40">
        <f>[4]Tpub_Demande!N157</f>
        <v>20.953956594738674</v>
      </c>
      <c r="O14" s="40">
        <f>[4]Tpub_Demande!O157</f>
        <v>69.259102182982716</v>
      </c>
      <c r="P14" s="40">
        <f>[4]Tpub_Demande!P157</f>
        <v>9.2231220999657459</v>
      </c>
      <c r="Q14" s="40">
        <f>[4]Tpub_Demande!Q157</f>
        <v>25.046764807771236</v>
      </c>
      <c r="R14" s="40">
        <f>[4]Tpub_Demande!R157</f>
        <v>57.24344476407461</v>
      </c>
      <c r="S14" s="40">
        <f>[4]Tpub_Demande!S157</f>
        <v>38.287919106129365</v>
      </c>
      <c r="T14" s="40">
        <f>[4]Tpub_Demande!T157</f>
        <v>32.485610933781182</v>
      </c>
      <c r="U14" s="40">
        <f>[4]Tpub_Demande!U157</f>
        <v>39.841250732873569</v>
      </c>
      <c r="V14" s="40">
        <f>[7]EreCrt!E4004</f>
        <v>43</v>
      </c>
      <c r="W14" s="40">
        <f>[7]EreCrt!F4004</f>
        <v>53</v>
      </c>
      <c r="X14" s="40">
        <f>[7]EreCrt!G4004</f>
        <v>52</v>
      </c>
      <c r="Y14" s="40">
        <f>[7]EreCrt!H4004</f>
        <v>64</v>
      </c>
    </row>
    <row r="15" spans="1:25" s="46" customFormat="1" ht="15.75" x14ac:dyDescent="0.25">
      <c r="A15" s="42" t="s">
        <v>73</v>
      </c>
      <c r="B15" s="43"/>
      <c r="C15" s="44" t="s">
        <v>210</v>
      </c>
      <c r="D15" s="45">
        <f>[4]Tpub_Demande!D158</f>
        <v>0.43118606332865939</v>
      </c>
      <c r="E15" s="45">
        <f>[4]Tpub_Demande!E158</f>
        <v>0.31330458327652411</v>
      </c>
      <c r="F15" s="45">
        <f>[4]Tpub_Demande!F158</f>
        <v>0.3484406304958107</v>
      </c>
      <c r="G15" s="45">
        <f>[4]Tpub_Demande!G158</f>
        <v>0.30158474033376231</v>
      </c>
      <c r="H15" s="45">
        <f>[4]Tpub_Demande!H158</f>
        <v>0.32871513393189039</v>
      </c>
      <c r="I15" s="45">
        <f>[4]Tpub_Demande!I158</f>
        <v>0.29331072900434307</v>
      </c>
      <c r="J15" s="45">
        <f>[4]Tpub_Demande!J158</f>
        <v>0.29603277643895881</v>
      </c>
      <c r="K15" s="45">
        <f>[4]Tpub_Demande!K158</f>
        <v>0.89385297465448255</v>
      </c>
      <c r="L15" s="45">
        <f>[4]Tpub_Demande!L158</f>
        <v>1.6356250798542309</v>
      </c>
      <c r="M15" s="45">
        <f>[4]Tpub_Demande!M158</f>
        <v>7.3077808696540147</v>
      </c>
      <c r="N15" s="45">
        <f>[4]Tpub_Demande!N158</f>
        <v>18.221936650538606</v>
      </c>
      <c r="O15" s="45">
        <f>[4]Tpub_Demande!O158</f>
        <v>1.095067529307324</v>
      </c>
      <c r="P15" s="45">
        <f>[4]Tpub_Demande!P158</f>
        <v>0.91290006572209759</v>
      </c>
      <c r="Q15" s="45">
        <f>[4]Tpub_Demande!Q158</f>
        <v>10.252388760867603</v>
      </c>
      <c r="R15" s="45">
        <f>[4]Tpub_Demande!R158</f>
        <v>107.35122145168282</v>
      </c>
      <c r="S15" s="45">
        <f>[4]Tpub_Demande!S158</f>
        <v>72.106643736899699</v>
      </c>
      <c r="T15" s="45">
        <f>[4]Tpub_Demande!T158</f>
        <v>13.211760211520208</v>
      </c>
      <c r="U15" s="45">
        <f>[4]Tpub_Demande!U158</f>
        <v>16.580999227259248</v>
      </c>
      <c r="V15" s="45">
        <f>[7]EreCrt!E4005</f>
        <v>19</v>
      </c>
      <c r="W15" s="45">
        <f>[7]EreCrt!F4005</f>
        <v>65</v>
      </c>
      <c r="X15" s="45">
        <f>[7]EreCrt!G4005</f>
        <v>46</v>
      </c>
      <c r="Y15" s="45">
        <f>[7]EreCrt!H4005</f>
        <v>106</v>
      </c>
    </row>
    <row r="16" spans="1:25" s="46" customFormat="1" ht="15.75" x14ac:dyDescent="0.25">
      <c r="A16" s="42" t="s">
        <v>85</v>
      </c>
      <c r="B16" s="43"/>
      <c r="C16" s="44" t="s">
        <v>211</v>
      </c>
      <c r="D16" s="45">
        <f t="shared" ref="D16:T16" si="7">SUM(D17,D23:D27,D31)</f>
        <v>251905.71818653363</v>
      </c>
      <c r="E16" s="45">
        <f t="shared" si="7"/>
        <v>129610.41936906644</v>
      </c>
      <c r="F16" s="45">
        <f t="shared" si="7"/>
        <v>137096.6862519111</v>
      </c>
      <c r="G16" s="45">
        <f t="shared" si="7"/>
        <v>102599.47764528215</v>
      </c>
      <c r="H16" s="45">
        <f t="shared" si="7"/>
        <v>104808.88351328467</v>
      </c>
      <c r="I16" s="45">
        <f t="shared" si="7"/>
        <v>83570.479256736158</v>
      </c>
      <c r="J16" s="45">
        <f t="shared" si="7"/>
        <v>75964.126075392473</v>
      </c>
      <c r="K16" s="45">
        <f t="shared" si="7"/>
        <v>84279.182214101209</v>
      </c>
      <c r="L16" s="45">
        <f t="shared" si="7"/>
        <v>98892.264015769237</v>
      </c>
      <c r="M16" s="45">
        <f t="shared" si="7"/>
        <v>116877.62782125545</v>
      </c>
      <c r="N16" s="45">
        <f t="shared" si="7"/>
        <v>113020.65488830404</v>
      </c>
      <c r="O16" s="45">
        <f t="shared" si="7"/>
        <v>126167.7798832354</v>
      </c>
      <c r="P16" s="45">
        <f t="shared" si="7"/>
        <v>119379.69155468812</v>
      </c>
      <c r="Q16" s="45">
        <f t="shared" si="7"/>
        <v>125847.47606609514</v>
      </c>
      <c r="R16" s="45">
        <f t="shared" si="7"/>
        <v>139434.19895375919</v>
      </c>
      <c r="S16" s="45">
        <f t="shared" si="7"/>
        <v>141474.11715560974</v>
      </c>
      <c r="T16" s="45">
        <f t="shared" si="7"/>
        <v>129692.5239286248</v>
      </c>
      <c r="U16" s="45">
        <f>SUM(U17,U23:U27,U31)</f>
        <v>148173.91656542683</v>
      </c>
      <c r="V16" s="45">
        <f>SUM(V17,V23:V27,V31)</f>
        <v>174720</v>
      </c>
      <c r="W16" s="45">
        <f t="shared" ref="W16:X16" si="8">SUM(W17,W23:W27,W31)</f>
        <v>195048</v>
      </c>
      <c r="X16" s="45">
        <f t="shared" si="8"/>
        <v>199514</v>
      </c>
      <c r="Y16" s="45">
        <f t="shared" ref="Y16" si="9">SUM(Y17,Y23:Y27,Y31)</f>
        <v>191932</v>
      </c>
    </row>
    <row r="17" spans="1:25" s="41" customFormat="1" ht="15" x14ac:dyDescent="0.25">
      <c r="A17" s="37" t="s">
        <v>87</v>
      </c>
      <c r="B17" s="38"/>
      <c r="C17" s="39" t="s">
        <v>78</v>
      </c>
      <c r="D17" s="40">
        <f t="shared" ref="D17:T17" si="10">SUM(D18:D22)</f>
        <v>76887.671266102028</v>
      </c>
      <c r="E17" s="40">
        <f t="shared" si="10"/>
        <v>47102.618963124187</v>
      </c>
      <c r="F17" s="40">
        <f t="shared" si="10"/>
        <v>65353.647827696797</v>
      </c>
      <c r="G17" s="40">
        <f t="shared" si="10"/>
        <v>56055.164511859817</v>
      </c>
      <c r="H17" s="40">
        <f t="shared" si="10"/>
        <v>63264.168873423005</v>
      </c>
      <c r="I17" s="40">
        <f t="shared" si="10"/>
        <v>53871.325326683262</v>
      </c>
      <c r="J17" s="40">
        <f t="shared" si="10"/>
        <v>42954.533964816015</v>
      </c>
      <c r="K17" s="40">
        <f t="shared" si="10"/>
        <v>39383.638334496885</v>
      </c>
      <c r="L17" s="40">
        <f t="shared" si="10"/>
        <v>48129.632300539706</v>
      </c>
      <c r="M17" s="40">
        <f t="shared" si="10"/>
        <v>57135.943512337246</v>
      </c>
      <c r="N17" s="40">
        <f t="shared" si="10"/>
        <v>41171.814456777502</v>
      </c>
      <c r="O17" s="40">
        <f t="shared" si="10"/>
        <v>43253.639608435042</v>
      </c>
      <c r="P17" s="40">
        <f t="shared" si="10"/>
        <v>40583.751710794895</v>
      </c>
      <c r="Q17" s="40">
        <f t="shared" si="10"/>
        <v>41314.071567260347</v>
      </c>
      <c r="R17" s="40">
        <f t="shared" si="10"/>
        <v>50171.480458942809</v>
      </c>
      <c r="S17" s="40">
        <f t="shared" si="10"/>
        <v>45537.099505169528</v>
      </c>
      <c r="T17" s="40">
        <f t="shared" si="10"/>
        <v>39916.712273842539</v>
      </c>
      <c r="U17" s="40">
        <f>SUM(U18:U22)</f>
        <v>50157.04393383432</v>
      </c>
      <c r="V17" s="40">
        <f>SUM(V18:V22)</f>
        <v>54146</v>
      </c>
      <c r="W17" s="40">
        <f t="shared" ref="W17:X17" si="11">SUM(W18:W22)</f>
        <v>55690</v>
      </c>
      <c r="X17" s="40">
        <f t="shared" si="11"/>
        <v>63977</v>
      </c>
      <c r="Y17" s="40">
        <f t="shared" ref="Y17" si="12">SUM(Y18:Y22)</f>
        <v>61427</v>
      </c>
    </row>
    <row r="18" spans="1:25" s="36" customFormat="1" ht="12" x14ac:dyDescent="0.2">
      <c r="A18" s="33" t="s">
        <v>233</v>
      </c>
      <c r="B18" s="34"/>
      <c r="C18" s="35" t="s">
        <v>212</v>
      </c>
      <c r="D18" s="20">
        <f>[4]Tpub_Demande!D161</f>
        <v>10936.678247651585</v>
      </c>
      <c r="E18" s="20">
        <f>[4]Tpub_Demande!E161</f>
        <v>5922.4674843767789</v>
      </c>
      <c r="F18" s="20">
        <f>[4]Tpub_Demande!F161</f>
        <v>11628.352379026712</v>
      </c>
      <c r="G18" s="20">
        <f>[4]Tpub_Demande!G161</f>
        <v>10869.481053613432</v>
      </c>
      <c r="H18" s="20">
        <f>[4]Tpub_Demande!H161</f>
        <v>10694.389299847075</v>
      </c>
      <c r="I18" s="20">
        <f>[4]Tpub_Demande!I161</f>
        <v>9984.6633736227814</v>
      </c>
      <c r="J18" s="20">
        <f>[4]Tpub_Demande!J161</f>
        <v>9320.9947205628432</v>
      </c>
      <c r="K18" s="20">
        <f>[4]Tpub_Demande!K161</f>
        <v>9293.4426442860567</v>
      </c>
      <c r="L18" s="20">
        <f>[4]Tpub_Demande!L161</f>
        <v>10681.725521189617</v>
      </c>
      <c r="M18" s="20">
        <f>[4]Tpub_Demande!M161</f>
        <v>17309.147478613453</v>
      </c>
      <c r="N18" s="20">
        <f>[4]Tpub_Demande!N161</f>
        <v>12975.549046911026</v>
      </c>
      <c r="O18" s="20">
        <f>[4]Tpub_Demande!O161</f>
        <v>14523.878114115852</v>
      </c>
      <c r="P18" s="20">
        <f>[4]Tpub_Demande!P161</f>
        <v>14194.762936758187</v>
      </c>
      <c r="Q18" s="20">
        <f>[4]Tpub_Demande!Q161</f>
        <v>14489.649077366115</v>
      </c>
      <c r="R18" s="20">
        <f>[4]Tpub_Demande!R161</f>
        <v>17338.926345507462</v>
      </c>
      <c r="S18" s="20">
        <f>[4]Tpub_Demande!S161</f>
        <v>15428.812931173359</v>
      </c>
      <c r="T18" s="20">
        <f>[4]Tpub_Demande!T161</f>
        <v>14316.793291550315</v>
      </c>
      <c r="U18" s="20">
        <f>[4]Tpub_Demande!U161</f>
        <v>21633.266386822845</v>
      </c>
      <c r="V18" s="20">
        <f>[7]EreCrt!E4008</f>
        <v>23259</v>
      </c>
      <c r="W18" s="20">
        <f>[7]EreCrt!F4008</f>
        <v>23343</v>
      </c>
      <c r="X18" s="20">
        <f>[7]EreCrt!G4008</f>
        <v>28353</v>
      </c>
      <c r="Y18" s="20">
        <f>[7]EreCrt!H4008</f>
        <v>28177</v>
      </c>
    </row>
    <row r="19" spans="1:25" s="36" customFormat="1" ht="12" x14ac:dyDescent="0.2">
      <c r="A19" s="33" t="s">
        <v>234</v>
      </c>
      <c r="B19" s="34"/>
      <c r="C19" s="35" t="s">
        <v>213</v>
      </c>
      <c r="D19" s="20">
        <f>[4]Tpub_Demande!D162</f>
        <v>24778.147740519649</v>
      </c>
      <c r="E19" s="20">
        <f>[4]Tpub_Demande!E162</f>
        <v>13825.173474544048</v>
      </c>
      <c r="F19" s="20">
        <f>[4]Tpub_Demande!F162</f>
        <v>26670.681936837955</v>
      </c>
      <c r="G19" s="20">
        <f>[4]Tpub_Demande!G162</f>
        <v>23476.719827488832</v>
      </c>
      <c r="H19" s="20">
        <f>[4]Tpub_Demande!H162</f>
        <v>28269.449923209853</v>
      </c>
      <c r="I19" s="20">
        <f>[4]Tpub_Demande!I162</f>
        <v>24861.018018212857</v>
      </c>
      <c r="J19" s="20">
        <f>[4]Tpub_Demande!J162</f>
        <v>21421.336752788433</v>
      </c>
      <c r="K19" s="20">
        <f>[4]Tpub_Demande!K162</f>
        <v>19110.821042424417</v>
      </c>
      <c r="L19" s="20">
        <f>[4]Tpub_Demande!L162</f>
        <v>20190.686393192216</v>
      </c>
      <c r="M19" s="20">
        <f>[4]Tpub_Demande!M162</f>
        <v>22506.614161605721</v>
      </c>
      <c r="N19" s="20">
        <f>[4]Tpub_Demande!N162</f>
        <v>9047.1317042369556</v>
      </c>
      <c r="O19" s="20">
        <f>[4]Tpub_Demande!O162</f>
        <v>7115.6737779604246</v>
      </c>
      <c r="P19" s="20">
        <f>[4]Tpub_Demande!P162</f>
        <v>5554.4686328062025</v>
      </c>
      <c r="Q19" s="20">
        <f>[4]Tpub_Demande!Q162</f>
        <v>4483.5815779492832</v>
      </c>
      <c r="R19" s="20">
        <f>[4]Tpub_Demande!R162</f>
        <v>7891.4377777136351</v>
      </c>
      <c r="S19" s="20">
        <f>[4]Tpub_Demande!S162</f>
        <v>2771.7997618572831</v>
      </c>
      <c r="T19" s="20">
        <f>[4]Tpub_Demande!T162</f>
        <v>4336.8805260830568</v>
      </c>
      <c r="U19" s="20">
        <f>[4]Tpub_Demande!U162</f>
        <v>5339.7347519290743</v>
      </c>
      <c r="V19" s="20">
        <f>[7]EreCrt!E4009</f>
        <v>5861</v>
      </c>
      <c r="W19" s="20">
        <f>[7]EreCrt!F4009</f>
        <v>6563</v>
      </c>
      <c r="X19" s="20">
        <f>[7]EreCrt!G4009</f>
        <v>6707</v>
      </c>
      <c r="Y19" s="20">
        <f>[7]EreCrt!H4009</f>
        <v>6951</v>
      </c>
    </row>
    <row r="20" spans="1:25" s="36" customFormat="1" ht="12" x14ac:dyDescent="0.2">
      <c r="A20" s="33" t="s">
        <v>235</v>
      </c>
      <c r="B20" s="34"/>
      <c r="C20" s="35" t="s">
        <v>214</v>
      </c>
      <c r="D20" s="20">
        <f>[4]Tpub_Demande!D163</f>
        <v>825.66686062534416</v>
      </c>
      <c r="E20" s="20">
        <f>[4]Tpub_Demande!E163</f>
        <v>892.59136585135616</v>
      </c>
      <c r="F20" s="20">
        <f>[4]Tpub_Demande!F163</f>
        <v>764.6086399672588</v>
      </c>
      <c r="G20" s="20">
        <f>[4]Tpub_Demande!G163</f>
        <v>597.78955585606013</v>
      </c>
      <c r="H20" s="20">
        <f>[4]Tpub_Demande!H163</f>
        <v>858.95720757095125</v>
      </c>
      <c r="I20" s="20">
        <f>[4]Tpub_Demande!I163</f>
        <v>671.26261565440768</v>
      </c>
      <c r="J20" s="20">
        <f>[4]Tpub_Demande!J163</f>
        <v>451.3936231167707</v>
      </c>
      <c r="K20" s="20">
        <f>[4]Tpub_Demande!K163</f>
        <v>483.73951548844121</v>
      </c>
      <c r="L20" s="20">
        <f>[4]Tpub_Demande!L163</f>
        <v>2571.8375433090232</v>
      </c>
      <c r="M20" s="20">
        <f>[4]Tpub_Demande!M163</f>
        <v>808.31725863228962</v>
      </c>
      <c r="N20" s="20">
        <f>[4]Tpub_Demande!N163</f>
        <v>1317.6370601010185</v>
      </c>
      <c r="O20" s="20">
        <f>[4]Tpub_Demande!O163</f>
        <v>1953.2265533841128</v>
      </c>
      <c r="P20" s="20">
        <f>[4]Tpub_Demande!P163</f>
        <v>1332.2184550167515</v>
      </c>
      <c r="Q20" s="20">
        <f>[4]Tpub_Demande!Q163</f>
        <v>2372.4112627553613</v>
      </c>
      <c r="R20" s="20">
        <f>[4]Tpub_Demande!R163</f>
        <v>1400.1958511914695</v>
      </c>
      <c r="S20" s="20">
        <f>[4]Tpub_Demande!S163</f>
        <v>1070.3475368923662</v>
      </c>
      <c r="T20" s="20">
        <f>[4]Tpub_Demande!T163</f>
        <v>686.93092424017902</v>
      </c>
      <c r="U20" s="20">
        <f>[4]Tpub_Demande!U163</f>
        <v>857.49768290440545</v>
      </c>
      <c r="V20" s="20">
        <f>[7]EreCrt!E4010</f>
        <v>965</v>
      </c>
      <c r="W20" s="20">
        <f>[7]EreCrt!F4010</f>
        <v>1010</v>
      </c>
      <c r="X20" s="20">
        <f>[7]EreCrt!G4010</f>
        <v>272</v>
      </c>
      <c r="Y20" s="20">
        <f>[7]EreCrt!H4010</f>
        <v>118</v>
      </c>
    </row>
    <row r="21" spans="1:25" s="36" customFormat="1" ht="12" x14ac:dyDescent="0.2">
      <c r="A21" s="33" t="s">
        <v>236</v>
      </c>
      <c r="B21" s="34"/>
      <c r="C21" s="35" t="s">
        <v>215</v>
      </c>
      <c r="D21" s="20">
        <f>[4]Tpub_Demande!D164</f>
        <v>32907.81270341143</v>
      </c>
      <c r="E21" s="20">
        <f>[4]Tpub_Demande!E164</f>
        <v>13436.085342841106</v>
      </c>
      <c r="F21" s="20">
        <f>[4]Tpub_Demande!F164</f>
        <v>19295.025492586123</v>
      </c>
      <c r="G21" s="20">
        <f>[4]Tpub_Demande!G164</f>
        <v>15844.817762886107</v>
      </c>
      <c r="H21" s="20">
        <f>[4]Tpub_Demande!H164</f>
        <v>12619.594982662209</v>
      </c>
      <c r="I21" s="20">
        <f>[4]Tpub_Demande!I164</f>
        <v>10374.575890418728</v>
      </c>
      <c r="J21" s="20">
        <f>[4]Tpub_Demande!J164</f>
        <v>8151.1720578460245</v>
      </c>
      <c r="K21" s="20">
        <f>[4]Tpub_Demande!K164</f>
        <v>7694.6762791122064</v>
      </c>
      <c r="L21" s="20">
        <f>[4]Tpub_Demande!L164</f>
        <v>9456.7063983457028</v>
      </c>
      <c r="M21" s="20">
        <f>[4]Tpub_Demande!M164</f>
        <v>10792.541916165892</v>
      </c>
      <c r="N21" s="20">
        <f>[4]Tpub_Demande!N164</f>
        <v>9108.6445302042666</v>
      </c>
      <c r="O21" s="20">
        <f>[4]Tpub_Demande!O164</f>
        <v>12135.708079959131</v>
      </c>
      <c r="P21" s="20">
        <f>[4]Tpub_Demande!P164</f>
        <v>11932.560705120826</v>
      </c>
      <c r="Q21" s="20">
        <f>[4]Tpub_Demande!Q164</f>
        <v>11925.024987090053</v>
      </c>
      <c r="R21" s="20">
        <f>[4]Tpub_Demande!R164</f>
        <v>13950.145142142786</v>
      </c>
      <c r="S21" s="20">
        <f>[4]Tpub_Demande!S164</f>
        <v>17826.886887523324</v>
      </c>
      <c r="T21" s="20">
        <f>[4]Tpub_Demande!T164</f>
        <v>12038.852687755372</v>
      </c>
      <c r="U21" s="20">
        <f>[4]Tpub_Demande!U164</f>
        <v>11289.954160167385</v>
      </c>
      <c r="V21" s="20">
        <f>[7]EreCrt!E4011</f>
        <v>11958</v>
      </c>
      <c r="W21" s="20">
        <f>[7]EreCrt!F4011</f>
        <v>13156</v>
      </c>
      <c r="X21" s="20">
        <f>[7]EreCrt!G4011</f>
        <v>13343</v>
      </c>
      <c r="Y21" s="20">
        <f>[7]EreCrt!H4011</f>
        <v>12378</v>
      </c>
    </row>
    <row r="22" spans="1:25" s="36" customFormat="1" ht="12" x14ac:dyDescent="0.2">
      <c r="A22" s="33" t="s">
        <v>237</v>
      </c>
      <c r="B22" s="34"/>
      <c r="C22" s="35" t="s">
        <v>216</v>
      </c>
      <c r="D22" s="20">
        <f>[4]Tpub_Demande!D165</f>
        <v>7439.3657138940125</v>
      </c>
      <c r="E22" s="20">
        <f>[4]Tpub_Demande!E165</f>
        <v>13026.301295510901</v>
      </c>
      <c r="F22" s="20">
        <f>[4]Tpub_Demande!F165</f>
        <v>6994.979379278755</v>
      </c>
      <c r="G22" s="20">
        <f>[4]Tpub_Demande!G165</f>
        <v>5266.3563120153794</v>
      </c>
      <c r="H22" s="20">
        <f>[4]Tpub_Demande!H165</f>
        <v>10821.777460132915</v>
      </c>
      <c r="I22" s="20">
        <f>[4]Tpub_Demande!I165</f>
        <v>7979.8054287744899</v>
      </c>
      <c r="J22" s="20">
        <f>[4]Tpub_Demande!J165</f>
        <v>3609.6368105019392</v>
      </c>
      <c r="K22" s="20">
        <f>[4]Tpub_Demande!K165</f>
        <v>2800.958853185768</v>
      </c>
      <c r="L22" s="20">
        <f>[4]Tpub_Demande!L165</f>
        <v>5228.6764445031422</v>
      </c>
      <c r="M22" s="20">
        <f>[4]Tpub_Demande!M165</f>
        <v>5719.3226973198853</v>
      </c>
      <c r="N22" s="20">
        <f>[4]Tpub_Demande!N165</f>
        <v>8722.8521153242364</v>
      </c>
      <c r="O22" s="20">
        <f>[4]Tpub_Demande!O165</f>
        <v>7525.153083015528</v>
      </c>
      <c r="P22" s="20">
        <f>[4]Tpub_Demande!P165</f>
        <v>7569.7409810929285</v>
      </c>
      <c r="Q22" s="20">
        <f>[4]Tpub_Demande!Q165</f>
        <v>8043.4046620995332</v>
      </c>
      <c r="R22" s="20">
        <f>[4]Tpub_Demande!R165</f>
        <v>9590.7753423874547</v>
      </c>
      <c r="S22" s="20">
        <f>[4]Tpub_Demande!S165</f>
        <v>8439.2523877231924</v>
      </c>
      <c r="T22" s="20">
        <f>[4]Tpub_Demande!T165</f>
        <v>8537.2548442136213</v>
      </c>
      <c r="U22" s="20">
        <f>[4]Tpub_Demande!U165</f>
        <v>11036.590952010614</v>
      </c>
      <c r="V22" s="20">
        <f>[7]EreCrt!E4012</f>
        <v>12103</v>
      </c>
      <c r="W22" s="20">
        <f>[7]EreCrt!F4012</f>
        <v>11618</v>
      </c>
      <c r="X22" s="20">
        <f>[7]EreCrt!G4012</f>
        <v>15302</v>
      </c>
      <c r="Y22" s="20">
        <f>[7]EreCrt!H4012</f>
        <v>13803</v>
      </c>
    </row>
    <row r="23" spans="1:25" s="41" customFormat="1" ht="15" x14ac:dyDescent="0.25">
      <c r="A23" s="37" t="s">
        <v>89</v>
      </c>
      <c r="B23" s="38"/>
      <c r="C23" s="39" t="s">
        <v>217</v>
      </c>
      <c r="D23" s="40">
        <f>[4]Tpub_Demande!D166</f>
        <v>7601.5510809487978</v>
      </c>
      <c r="E23" s="40">
        <f>[4]Tpub_Demande!E166</f>
        <v>4719.8705128262991</v>
      </c>
      <c r="F23" s="40">
        <f>[4]Tpub_Demande!F166</f>
        <v>7358.8570762837608</v>
      </c>
      <c r="G23" s="40">
        <f>[4]Tpub_Demande!G166</f>
        <v>5502.0582224503687</v>
      </c>
      <c r="H23" s="40">
        <f>[4]Tpub_Demande!H166</f>
        <v>11880.085227152107</v>
      </c>
      <c r="I23" s="40">
        <f>[4]Tpub_Demande!I166</f>
        <v>8905.6955408605791</v>
      </c>
      <c r="J23" s="40">
        <f>[4]Tpub_Demande!J166</f>
        <v>7693.9056252467526</v>
      </c>
      <c r="K23" s="40">
        <f>[4]Tpub_Demande!K166</f>
        <v>18777.335758188798</v>
      </c>
      <c r="L23" s="40">
        <f>[4]Tpub_Demande!L166</f>
        <v>18076.241576715329</v>
      </c>
      <c r="M23" s="40">
        <f>[4]Tpub_Demande!M166</f>
        <v>24678.859604875659</v>
      </c>
      <c r="N23" s="40">
        <f>[4]Tpub_Demande!N166</f>
        <v>23589.991381180236</v>
      </c>
      <c r="O23" s="40">
        <f>[4]Tpub_Demande!O166</f>
        <v>38169.008610851182</v>
      </c>
      <c r="P23" s="40">
        <f>[4]Tpub_Demande!P166</f>
        <v>31147.841254377039</v>
      </c>
      <c r="Q23" s="40">
        <f>[4]Tpub_Demande!Q166</f>
        <v>31152.670689911469</v>
      </c>
      <c r="R23" s="40">
        <f>[4]Tpub_Demande!R166</f>
        <v>27682.905320491787</v>
      </c>
      <c r="S23" s="40">
        <f>[4]Tpub_Demande!S166</f>
        <v>27399.950616031718</v>
      </c>
      <c r="T23" s="40">
        <f>[4]Tpub_Demande!T166</f>
        <v>36836.697774256674</v>
      </c>
      <c r="U23" s="40">
        <f>[4]Tpub_Demande!U166</f>
        <v>35357.008354399171</v>
      </c>
      <c r="V23" s="40">
        <f>[7]EreCrt!E4013</f>
        <v>47605</v>
      </c>
      <c r="W23" s="40">
        <f>[7]EreCrt!F4013</f>
        <v>49068</v>
      </c>
      <c r="X23" s="40">
        <f>[7]EreCrt!G4013</f>
        <v>50148</v>
      </c>
      <c r="Y23" s="40">
        <f>[7]EreCrt!H4013</f>
        <v>48829</v>
      </c>
    </row>
    <row r="24" spans="1:25" s="41" customFormat="1" ht="15" x14ac:dyDescent="0.25">
      <c r="A24" s="37" t="s">
        <v>91</v>
      </c>
      <c r="B24" s="38"/>
      <c r="C24" s="39" t="s">
        <v>218</v>
      </c>
      <c r="D24" s="40">
        <f>[4]Tpub_Demande!D167</f>
        <v>4600.4043129102538</v>
      </c>
      <c r="E24" s="40">
        <f>[4]Tpub_Demande!E167</f>
        <v>3137.0561922024999</v>
      </c>
      <c r="F24" s="40">
        <f>[4]Tpub_Demande!F167</f>
        <v>3382.5376185298192</v>
      </c>
      <c r="G24" s="40">
        <f>[4]Tpub_Demande!G167</f>
        <v>3069.712023321053</v>
      </c>
      <c r="H24" s="40">
        <f>[4]Tpub_Demande!H167</f>
        <v>3445.1193915057065</v>
      </c>
      <c r="I24" s="40">
        <f>[4]Tpub_Demande!I167</f>
        <v>3127.7467810275821</v>
      </c>
      <c r="J24" s="40">
        <f>[4]Tpub_Demande!J167</f>
        <v>3671.9785195392919</v>
      </c>
      <c r="K24" s="40">
        <f>[4]Tpub_Demande!K167</f>
        <v>5530.2234110561894</v>
      </c>
      <c r="L24" s="40">
        <f>[4]Tpub_Demande!L167</f>
        <v>5613.9194426561098</v>
      </c>
      <c r="M24" s="40">
        <f>[4]Tpub_Demande!M167</f>
        <v>2891.569154427264</v>
      </c>
      <c r="N24" s="40">
        <f>[4]Tpub_Demande!N167</f>
        <v>8321.9383929689575</v>
      </c>
      <c r="O24" s="40">
        <f>[4]Tpub_Demande!O167</f>
        <v>5474.269252830295</v>
      </c>
      <c r="P24" s="40">
        <f>[4]Tpub_Demande!P167</f>
        <v>8676.5092830949798</v>
      </c>
      <c r="Q24" s="40">
        <f>[4]Tpub_Demande!Q167</f>
        <v>14772.729899905997</v>
      </c>
      <c r="R24" s="40">
        <f>[4]Tpub_Demande!R167</f>
        <v>13063.070921159149</v>
      </c>
      <c r="S24" s="40">
        <f>[4]Tpub_Demande!S167</f>
        <v>13192.340911761265</v>
      </c>
      <c r="T24" s="40">
        <f>[4]Tpub_Demande!T167</f>
        <v>14619.829834586089</v>
      </c>
      <c r="U24" s="40">
        <f>[4]Tpub_Demande!U167</f>
        <v>18760.096433156636</v>
      </c>
      <c r="V24" s="40">
        <f>[7]EreCrt!E4014</f>
        <v>20462</v>
      </c>
      <c r="W24" s="40">
        <f>[7]EreCrt!F4014</f>
        <v>20382</v>
      </c>
      <c r="X24" s="40">
        <f>[7]EreCrt!G4014</f>
        <v>21051</v>
      </c>
      <c r="Y24" s="40">
        <f>[7]EreCrt!H4014</f>
        <v>19851</v>
      </c>
    </row>
    <row r="25" spans="1:25" s="41" customFormat="1" ht="15" x14ac:dyDescent="0.25">
      <c r="A25" s="37" t="s">
        <v>93</v>
      </c>
      <c r="B25" s="38"/>
      <c r="C25" s="39" t="s">
        <v>219</v>
      </c>
      <c r="D25" s="40">
        <f>[4]Tpub_Demande!D168</f>
        <v>25833.862020869874</v>
      </c>
      <c r="E25" s="40">
        <f>[4]Tpub_Demande!E168</f>
        <v>4940.2227299939414</v>
      </c>
      <c r="F25" s="40">
        <f>[4]Tpub_Demande!F168</f>
        <v>5086.0624358174746</v>
      </c>
      <c r="G25" s="40">
        <f>[4]Tpub_Demande!G168</f>
        <v>5853.1619512724037</v>
      </c>
      <c r="H25" s="40">
        <f>[4]Tpub_Demande!H168</f>
        <v>3095.9923655108478</v>
      </c>
      <c r="I25" s="40">
        <f>[4]Tpub_Demande!I168</f>
        <v>3439.875858330216</v>
      </c>
      <c r="J25" s="40">
        <f>[4]Tpub_Demande!J168</f>
        <v>4509.4013496799562</v>
      </c>
      <c r="K25" s="40">
        <f>[4]Tpub_Demande!K168</f>
        <v>3778.1068255374557</v>
      </c>
      <c r="L25" s="40">
        <f>[4]Tpub_Demande!L168</f>
        <v>4435.5894096140655</v>
      </c>
      <c r="M25" s="40">
        <f>[4]Tpub_Demande!M168</f>
        <v>4539.9375827566619</v>
      </c>
      <c r="N25" s="40">
        <f>[4]Tpub_Demande!N168</f>
        <v>4988.4308848273795</v>
      </c>
      <c r="O25" s="40">
        <f>[4]Tpub_Demande!O168</f>
        <v>5486.6468541963741</v>
      </c>
      <c r="P25" s="40">
        <f>[4]Tpub_Demande!P168</f>
        <v>6559.1048286041241</v>
      </c>
      <c r="Q25" s="40">
        <f>[4]Tpub_Demande!Q168</f>
        <v>6862.5891490796294</v>
      </c>
      <c r="R25" s="40">
        <f>[4]Tpub_Demande!R168</f>
        <v>7832.4240128515403</v>
      </c>
      <c r="S25" s="40">
        <f>[4]Tpub_Demande!S168</f>
        <v>4121.7103661094197</v>
      </c>
      <c r="T25" s="40">
        <f>[4]Tpub_Demande!T168</f>
        <v>6436.697488977481</v>
      </c>
      <c r="U25" s="40">
        <f>[4]Tpub_Demande!U168</f>
        <v>8561.5141454035147</v>
      </c>
      <c r="V25" s="40">
        <f>[7]EreCrt!E4015</f>
        <v>10265</v>
      </c>
      <c r="W25" s="40">
        <f>[7]EreCrt!F4015</f>
        <v>10522</v>
      </c>
      <c r="X25" s="40">
        <f>[7]EreCrt!G4015</f>
        <v>10448</v>
      </c>
      <c r="Y25" s="40">
        <f>[7]EreCrt!H4015</f>
        <v>10333</v>
      </c>
    </row>
    <row r="26" spans="1:25" s="41" customFormat="1" ht="15" x14ac:dyDescent="0.25">
      <c r="A26" s="37" t="s">
        <v>95</v>
      </c>
      <c r="B26" s="38"/>
      <c r="C26" s="39" t="s">
        <v>220</v>
      </c>
      <c r="D26" s="40">
        <f>[4]Tpub_Demande!D169</f>
        <v>8100.907711011394</v>
      </c>
      <c r="E26" s="40">
        <f>[4]Tpub_Demande!E169</f>
        <v>4345.7654048305358</v>
      </c>
      <c r="F26" s="40">
        <f>[4]Tpub_Demande!F169</f>
        <v>4699.9676067082655</v>
      </c>
      <c r="G26" s="40">
        <f>[4]Tpub_Demande!G169</f>
        <v>3439.5494087964516</v>
      </c>
      <c r="H26" s="40">
        <f>[4]Tpub_Demande!H169</f>
        <v>3228.4642575534326</v>
      </c>
      <c r="I26" s="40">
        <f>[4]Tpub_Demande!I169</f>
        <v>2636.3583387861204</v>
      </c>
      <c r="J26" s="40">
        <f>[4]Tpub_Demande!J169</f>
        <v>2986.3542649503079</v>
      </c>
      <c r="K26" s="40">
        <f>[4]Tpub_Demande!K169</f>
        <v>4796.2421565096511</v>
      </c>
      <c r="L26" s="40">
        <f>[4]Tpub_Demande!L169</f>
        <v>4426.6156864440673</v>
      </c>
      <c r="M26" s="40">
        <f>[4]Tpub_Demande!M169</f>
        <v>4543.6207656613078</v>
      </c>
      <c r="N26" s="40">
        <f>[4]Tpub_Demande!N169</f>
        <v>9997.115203175279</v>
      </c>
      <c r="O26" s="40">
        <f>[4]Tpub_Demande!O169</f>
        <v>10617.453243488751</v>
      </c>
      <c r="P26" s="40">
        <f>[4]Tpub_Demande!P169</f>
        <v>7366.2189855570277</v>
      </c>
      <c r="Q26" s="40">
        <f>[4]Tpub_Demande!Q169</f>
        <v>6676.2064527735956</v>
      </c>
      <c r="R26" s="40">
        <f>[4]Tpub_Demande!R169</f>
        <v>9100.054130424418</v>
      </c>
      <c r="S26" s="40">
        <f>[4]Tpub_Demande!S169</f>
        <v>8541.0034351029935</v>
      </c>
      <c r="T26" s="40">
        <f>[4]Tpub_Demande!T169</f>
        <v>6222.7718181204809</v>
      </c>
      <c r="U26" s="40">
        <f>[4]Tpub_Demande!U169</f>
        <v>7456.222411060342</v>
      </c>
      <c r="V26" s="40">
        <f>[7]EreCrt!E4016</f>
        <v>8247</v>
      </c>
      <c r="W26" s="40">
        <f>[7]EreCrt!F4016</f>
        <v>13089</v>
      </c>
      <c r="X26" s="40">
        <f>[7]EreCrt!G4016</f>
        <v>12703</v>
      </c>
      <c r="Y26" s="40">
        <f>[7]EreCrt!H4016</f>
        <v>7294</v>
      </c>
    </row>
    <row r="27" spans="1:25" s="41" customFormat="1" ht="15" x14ac:dyDescent="0.25">
      <c r="A27" s="37" t="s">
        <v>97</v>
      </c>
      <c r="B27" s="38"/>
      <c r="C27" s="39" t="s">
        <v>160</v>
      </c>
      <c r="D27" s="40">
        <f t="shared" ref="D27:T27" si="13">SUM(D28:D30)</f>
        <v>126521.98203013644</v>
      </c>
      <c r="E27" s="40">
        <f t="shared" si="13"/>
        <v>61739.612918889106</v>
      </c>
      <c r="F27" s="40">
        <f t="shared" si="13"/>
        <v>49730.405545630085</v>
      </c>
      <c r="G27" s="40">
        <f t="shared" si="13"/>
        <v>27497.790738436015</v>
      </c>
      <c r="H27" s="40">
        <f t="shared" si="13"/>
        <v>17719.326513597935</v>
      </c>
      <c r="I27" s="40">
        <f t="shared" si="13"/>
        <v>9931.9018005479556</v>
      </c>
      <c r="J27" s="40">
        <f t="shared" si="13"/>
        <v>13060.046636203562</v>
      </c>
      <c r="K27" s="40">
        <f t="shared" si="13"/>
        <v>11138.637062081732</v>
      </c>
      <c r="L27" s="40">
        <f t="shared" si="13"/>
        <v>16722.17659397547</v>
      </c>
      <c r="M27" s="40">
        <f t="shared" si="13"/>
        <v>21948.908738563616</v>
      </c>
      <c r="N27" s="40">
        <f t="shared" si="13"/>
        <v>23193.678066120869</v>
      </c>
      <c r="O27" s="40">
        <f t="shared" si="13"/>
        <v>20896.219046715461</v>
      </c>
      <c r="P27" s="40">
        <f t="shared" si="13"/>
        <v>22416.104255935574</v>
      </c>
      <c r="Q27" s="40">
        <f t="shared" si="13"/>
        <v>22643.653121376105</v>
      </c>
      <c r="R27" s="40">
        <f t="shared" si="13"/>
        <v>28405.344900442527</v>
      </c>
      <c r="S27" s="40">
        <f t="shared" si="13"/>
        <v>39136.972648854193</v>
      </c>
      <c r="T27" s="40">
        <f t="shared" si="13"/>
        <v>23208.58131430289</v>
      </c>
      <c r="U27" s="40">
        <f>SUM(U28:U30)</f>
        <v>24742.196380144356</v>
      </c>
      <c r="V27" s="40">
        <f>SUM(V28:V30)</f>
        <v>30558</v>
      </c>
      <c r="W27" s="40">
        <f t="shared" ref="W27:X27" si="14">SUM(W28:W30)</f>
        <v>40460</v>
      </c>
      <c r="X27" s="40">
        <f t="shared" si="14"/>
        <v>34618</v>
      </c>
      <c r="Y27" s="40">
        <f t="shared" ref="Y27" si="15">SUM(Y28:Y30)</f>
        <v>35428</v>
      </c>
    </row>
    <row r="28" spans="1:25" s="36" customFormat="1" ht="12" x14ac:dyDescent="0.2">
      <c r="A28" s="33" t="s">
        <v>238</v>
      </c>
      <c r="B28" s="34"/>
      <c r="C28" s="35" t="s">
        <v>221</v>
      </c>
      <c r="D28" s="20">
        <f>[4]Tpub_Demande!D171</f>
        <v>96011.238561286431</v>
      </c>
      <c r="E28" s="20">
        <f>[4]Tpub_Demande!E171</f>
        <v>49985.480608865182</v>
      </c>
      <c r="F28" s="20">
        <f>[4]Tpub_Demande!F171</f>
        <v>30580.584602776125</v>
      </c>
      <c r="G28" s="20">
        <f>[4]Tpub_Demande!G171</f>
        <v>15845.597737429345</v>
      </c>
      <c r="H28" s="20">
        <f>[4]Tpub_Demande!H171</f>
        <v>10206.085418485716</v>
      </c>
      <c r="I28" s="20">
        <f>[4]Tpub_Demande!I171</f>
        <v>5352.9933480441632</v>
      </c>
      <c r="J28" s="20">
        <f>[4]Tpub_Demande!J171</f>
        <v>8725.996025075463</v>
      </c>
      <c r="K28" s="20">
        <f>[4]Tpub_Demande!K171</f>
        <v>7757.8246179338175</v>
      </c>
      <c r="L28" s="20">
        <f>[4]Tpub_Demande!L171</f>
        <v>11459.901442282737</v>
      </c>
      <c r="M28" s="20">
        <f>[4]Tpub_Demande!M171</f>
        <v>13324.727143371292</v>
      </c>
      <c r="N28" s="20">
        <f>[4]Tpub_Demande!N171</f>
        <v>17148.975451027876</v>
      </c>
      <c r="O28" s="20">
        <f>[4]Tpub_Demande!O171</f>
        <v>12377.175132980361</v>
      </c>
      <c r="P28" s="20">
        <f>[4]Tpub_Demande!P171</f>
        <v>14637.881461995459</v>
      </c>
      <c r="Q28" s="20">
        <f>[4]Tpub_Demande!Q171</f>
        <v>14783.390631496273</v>
      </c>
      <c r="R28" s="20">
        <f>[4]Tpub_Demande!R171</f>
        <v>18344.630723901872</v>
      </c>
      <c r="S28" s="20">
        <f>[4]Tpub_Demande!S171</f>
        <v>24890.480620475733</v>
      </c>
      <c r="T28" s="20">
        <f>[4]Tpub_Demande!T171</f>
        <v>14977.324518924297</v>
      </c>
      <c r="U28" s="20">
        <f>[4]Tpub_Demande!U171</f>
        <v>15995.387777755164</v>
      </c>
      <c r="V28" s="20">
        <f>[7]EreCrt!E4018</f>
        <v>19864</v>
      </c>
      <c r="W28" s="20">
        <f>[7]EreCrt!F4018</f>
        <v>23378</v>
      </c>
      <c r="X28" s="20">
        <f>[7]EreCrt!G4018</f>
        <v>20291</v>
      </c>
      <c r="Y28" s="20">
        <f>[7]EreCrt!H4018</f>
        <v>19524</v>
      </c>
    </row>
    <row r="29" spans="1:25" s="36" customFormat="1" ht="12" x14ac:dyDescent="0.2">
      <c r="A29" s="33" t="s">
        <v>239</v>
      </c>
      <c r="B29" s="34"/>
      <c r="C29" s="35" t="s">
        <v>222</v>
      </c>
      <c r="D29" s="20">
        <f>[4]Tpub_Demande!D172</f>
        <v>30510.743468850007</v>
      </c>
      <c r="E29" s="20">
        <f>[4]Tpub_Demande!E172</f>
        <v>11754.132310023922</v>
      </c>
      <c r="F29" s="20">
        <f>[4]Tpub_Demande!F172</f>
        <v>19149.820942853963</v>
      </c>
      <c r="G29" s="20">
        <f>[4]Tpub_Demande!G172</f>
        <v>11652.193001006668</v>
      </c>
      <c r="H29" s="20">
        <f>[4]Tpub_Demande!H172</f>
        <v>7513.2410951122192</v>
      </c>
      <c r="I29" s="20">
        <f>[4]Tpub_Demande!I172</f>
        <v>4578.9084525037924</v>
      </c>
      <c r="J29" s="20">
        <f>[4]Tpub_Demande!J172</f>
        <v>4334.0506111280984</v>
      </c>
      <c r="K29" s="20">
        <f>[4]Tpub_Demande!K172</f>
        <v>3380.8124441479144</v>
      </c>
      <c r="L29" s="20">
        <f>[4]Tpub_Demande!L172</f>
        <v>5262.275151692731</v>
      </c>
      <c r="M29" s="20">
        <f>[4]Tpub_Demande!M172</f>
        <v>8624.1815951923254</v>
      </c>
      <c r="N29" s="20">
        <f>[4]Tpub_Demande!N172</f>
        <v>6044.7026150929923</v>
      </c>
      <c r="O29" s="20">
        <f>[4]Tpub_Demande!O172</f>
        <v>8519.0439137351004</v>
      </c>
      <c r="P29" s="20">
        <f>[4]Tpub_Demande!P172</f>
        <v>7778.2227939401146</v>
      </c>
      <c r="Q29" s="20">
        <f>[4]Tpub_Demande!Q172</f>
        <v>7860.2624898798313</v>
      </c>
      <c r="R29" s="20">
        <f>[4]Tpub_Demande!R172</f>
        <v>10060.714176540654</v>
      </c>
      <c r="S29" s="20">
        <f>[4]Tpub_Demande!S172</f>
        <v>14246.492028378463</v>
      </c>
      <c r="T29" s="20">
        <f>[4]Tpub_Demande!T172</f>
        <v>8231.2567953785929</v>
      </c>
      <c r="U29" s="20">
        <f>[4]Tpub_Demande!U172</f>
        <v>8746.8086023891901</v>
      </c>
      <c r="V29" s="20">
        <f>[7]EreCrt!E4019</f>
        <v>10694</v>
      </c>
      <c r="W29" s="20">
        <f>[7]EreCrt!F4019</f>
        <v>17082</v>
      </c>
      <c r="X29" s="20">
        <f>[7]EreCrt!G4019</f>
        <v>14327</v>
      </c>
      <c r="Y29" s="20">
        <f>[7]EreCrt!H4019</f>
        <v>15904</v>
      </c>
    </row>
    <row r="30" spans="1:25" s="36" customFormat="1" ht="12" x14ac:dyDescent="0.2">
      <c r="A30" s="33" t="s">
        <v>240</v>
      </c>
      <c r="B30" s="34"/>
      <c r="C30" s="35" t="s">
        <v>163</v>
      </c>
      <c r="D30" s="20">
        <f>[4]Tpub_Demande!D173</f>
        <v>0</v>
      </c>
      <c r="E30" s="20">
        <f>[4]Tpub_Demande!E173</f>
        <v>0</v>
      </c>
      <c r="F30" s="20">
        <f>[4]Tpub_Demande!F173</f>
        <v>0</v>
      </c>
      <c r="G30" s="20">
        <f>[4]Tpub_Demande!G173</f>
        <v>0</v>
      </c>
      <c r="H30" s="20">
        <f>[4]Tpub_Demande!H173</f>
        <v>0</v>
      </c>
      <c r="I30" s="20">
        <f>[4]Tpub_Demande!I173</f>
        <v>0</v>
      </c>
      <c r="J30" s="20">
        <f>[4]Tpub_Demande!J173</f>
        <v>0</v>
      </c>
      <c r="K30" s="20">
        <f>[4]Tpub_Demande!K173</f>
        <v>0</v>
      </c>
      <c r="L30" s="20">
        <f>[4]Tpub_Demande!L173</f>
        <v>0</v>
      </c>
      <c r="M30" s="20">
        <f>[4]Tpub_Demande!M173</f>
        <v>0</v>
      </c>
      <c r="N30" s="20">
        <f>[4]Tpub_Demande!N173</f>
        <v>0</v>
      </c>
      <c r="O30" s="20">
        <f>[4]Tpub_Demande!O173</f>
        <v>0</v>
      </c>
      <c r="P30" s="20">
        <f>[4]Tpub_Demande!P173</f>
        <v>0</v>
      </c>
      <c r="Q30" s="20">
        <f>[4]Tpub_Demande!Q173</f>
        <v>0</v>
      </c>
      <c r="R30" s="20">
        <f>[4]Tpub_Demande!R173</f>
        <v>0</v>
      </c>
      <c r="S30" s="20">
        <f>[4]Tpub_Demande!S173</f>
        <v>0</v>
      </c>
      <c r="T30" s="20">
        <f>[4]Tpub_Demande!T173</f>
        <v>0</v>
      </c>
      <c r="U30" s="20">
        <f>[4]Tpub_Demande!U173</f>
        <v>0</v>
      </c>
      <c r="V30" s="20">
        <f>[7]EreCrt!E4020</f>
        <v>0</v>
      </c>
      <c r="W30" s="20">
        <f>[7]EreCrt!F4020</f>
        <v>0</v>
      </c>
      <c r="X30" s="20">
        <f>[7]EreCrt!G4020</f>
        <v>0</v>
      </c>
      <c r="Y30" s="20">
        <f>[7]EreCrt!H4020</f>
        <v>0</v>
      </c>
    </row>
    <row r="31" spans="1:25" s="41" customFormat="1" ht="15" x14ac:dyDescent="0.25">
      <c r="A31" s="37" t="s">
        <v>99</v>
      </c>
      <c r="B31" s="38"/>
      <c r="C31" s="39" t="s">
        <v>223</v>
      </c>
      <c r="D31" s="40">
        <f>[4]Tpub_Demande!D174</f>
        <v>2359.339764554843</v>
      </c>
      <c r="E31" s="40">
        <f>[4]Tpub_Demande!E174</f>
        <v>3625.2726471998817</v>
      </c>
      <c r="F31" s="40">
        <f>[4]Tpub_Demande!F174</f>
        <v>1485.2081412448979</v>
      </c>
      <c r="G31" s="40">
        <f>[4]Tpub_Demande!G174</f>
        <v>1182.0407891460507</v>
      </c>
      <c r="H31" s="40">
        <f>[4]Tpub_Demande!H174</f>
        <v>2175.7268845416452</v>
      </c>
      <c r="I31" s="40">
        <f>[4]Tpub_Demande!I174</f>
        <v>1657.5756105004548</v>
      </c>
      <c r="J31" s="40">
        <f>[4]Tpub_Demande!J174</f>
        <v>1087.9057149565847</v>
      </c>
      <c r="K31" s="40">
        <f>[4]Tpub_Demande!K174</f>
        <v>874.99866623049911</v>
      </c>
      <c r="L31" s="40">
        <f>[4]Tpub_Demande!L174</f>
        <v>1488.0890058244677</v>
      </c>
      <c r="M31" s="40">
        <f>[4]Tpub_Demande!M174</f>
        <v>1138.7884626337084</v>
      </c>
      <c r="N31" s="40">
        <f>[4]Tpub_Demande!N174</f>
        <v>1757.6865032538224</v>
      </c>
      <c r="O31" s="40">
        <f>[4]Tpub_Demande!O174</f>
        <v>2270.5432667182849</v>
      </c>
      <c r="P31" s="40">
        <f>[4]Tpub_Demande!P174</f>
        <v>2630.1612363244758</v>
      </c>
      <c r="Q31" s="40">
        <f>[4]Tpub_Demande!Q174</f>
        <v>2425.5551857879932</v>
      </c>
      <c r="R31" s="40">
        <f>[4]Tpub_Demande!R174</f>
        <v>3178.9192094469727</v>
      </c>
      <c r="S31" s="40">
        <f>[4]Tpub_Demande!S174</f>
        <v>3545.0396725806327</v>
      </c>
      <c r="T31" s="40">
        <f>[4]Tpub_Demande!T174</f>
        <v>2451.2334245386232</v>
      </c>
      <c r="U31" s="40">
        <f>[4]Tpub_Demande!U174</f>
        <v>3139.834907428472</v>
      </c>
      <c r="V31" s="40">
        <f>[7]EreCrt!E4021</f>
        <v>3437</v>
      </c>
      <c r="W31" s="40">
        <f>[7]EreCrt!F4021</f>
        <v>5837</v>
      </c>
      <c r="X31" s="40">
        <f>[7]EreCrt!G4021</f>
        <v>6569</v>
      </c>
      <c r="Y31" s="40">
        <f>[7]EreCrt!H4021</f>
        <v>8770</v>
      </c>
    </row>
    <row r="32" spans="1:25" s="46" customFormat="1" ht="15.75" x14ac:dyDescent="0.25">
      <c r="A32" s="42" t="s">
        <v>113</v>
      </c>
      <c r="B32" s="43"/>
      <c r="C32" s="44" t="s">
        <v>224</v>
      </c>
      <c r="D32" s="45">
        <f t="shared" ref="D32:T32" si="16">SUM(D33:D36)</f>
        <v>10465.358250662593</v>
      </c>
      <c r="E32" s="45">
        <f t="shared" si="16"/>
        <v>7105.9262009581262</v>
      </c>
      <c r="F32" s="45">
        <f t="shared" si="16"/>
        <v>7665.1084967278975</v>
      </c>
      <c r="G32" s="45">
        <f t="shared" si="16"/>
        <v>6976.2178058173731</v>
      </c>
      <c r="H32" s="45">
        <f t="shared" si="16"/>
        <v>7834.0217666644585</v>
      </c>
      <c r="I32" s="45">
        <f t="shared" si="16"/>
        <v>7141.2377117193519</v>
      </c>
      <c r="J32" s="45">
        <f t="shared" si="16"/>
        <v>7174.8534635881961</v>
      </c>
      <c r="K32" s="45">
        <f t="shared" si="16"/>
        <v>7713.6743079274684</v>
      </c>
      <c r="L32" s="45">
        <f t="shared" si="16"/>
        <v>8897.3980498641104</v>
      </c>
      <c r="M32" s="45">
        <f t="shared" si="16"/>
        <v>10015.537248886541</v>
      </c>
      <c r="N32" s="45">
        <f t="shared" si="16"/>
        <v>12793.219215440229</v>
      </c>
      <c r="O32" s="45">
        <f t="shared" si="16"/>
        <v>14433.933082630521</v>
      </c>
      <c r="P32" s="45">
        <f t="shared" si="16"/>
        <v>15427.879851401935</v>
      </c>
      <c r="Q32" s="45">
        <f t="shared" si="16"/>
        <v>16698.860815822442</v>
      </c>
      <c r="R32" s="45">
        <f t="shared" si="16"/>
        <v>18145.12807777695</v>
      </c>
      <c r="S32" s="45">
        <f t="shared" si="16"/>
        <v>14855.991402905493</v>
      </c>
      <c r="T32" s="45">
        <f t="shared" si="16"/>
        <v>15211.217947489313</v>
      </c>
      <c r="U32" s="45">
        <f>SUM(U33:U36)</f>
        <v>18880.479101923611</v>
      </c>
      <c r="V32" s="45">
        <f>SUM(V33:V36)</f>
        <v>22814</v>
      </c>
      <c r="W32" s="45">
        <f t="shared" ref="W32:X32" si="17">SUM(W33:W36)</f>
        <v>27455</v>
      </c>
      <c r="X32" s="45">
        <f t="shared" si="17"/>
        <v>57059</v>
      </c>
      <c r="Y32" s="45">
        <f t="shared" ref="Y32" si="18">SUM(Y33:Y36)</f>
        <v>59911</v>
      </c>
    </row>
    <row r="33" spans="1:25" s="41" customFormat="1" ht="15" x14ac:dyDescent="0.25">
      <c r="A33" s="37" t="s">
        <v>241</v>
      </c>
      <c r="B33" s="38"/>
      <c r="C33" s="39" t="s">
        <v>225</v>
      </c>
      <c r="D33" s="40">
        <f>[4]Tpub_Demande!D176</f>
        <v>0</v>
      </c>
      <c r="E33" s="40">
        <f>[4]Tpub_Demande!E176</f>
        <v>0</v>
      </c>
      <c r="F33" s="40">
        <f>[4]Tpub_Demande!F176</f>
        <v>0</v>
      </c>
      <c r="G33" s="40">
        <f>[4]Tpub_Demande!G176</f>
        <v>0</v>
      </c>
      <c r="H33" s="40">
        <f>[4]Tpub_Demande!H176</f>
        <v>0</v>
      </c>
      <c r="I33" s="40">
        <f>[4]Tpub_Demande!I176</f>
        <v>0</v>
      </c>
      <c r="J33" s="40">
        <f>[4]Tpub_Demande!J176</f>
        <v>0</v>
      </c>
      <c r="K33" s="40">
        <f>[4]Tpub_Demande!K176</f>
        <v>0</v>
      </c>
      <c r="L33" s="40">
        <f>[4]Tpub_Demande!L176</f>
        <v>0</v>
      </c>
      <c r="M33" s="40">
        <f>[4]Tpub_Demande!M176</f>
        <v>0</v>
      </c>
      <c r="N33" s="40">
        <f>[4]Tpub_Demande!N176</f>
        <v>0</v>
      </c>
      <c r="O33" s="40">
        <f>[4]Tpub_Demande!O176</f>
        <v>0</v>
      </c>
      <c r="P33" s="40">
        <f>[4]Tpub_Demande!P176</f>
        <v>0</v>
      </c>
      <c r="Q33" s="40">
        <f>[4]Tpub_Demande!Q176</f>
        <v>0</v>
      </c>
      <c r="R33" s="40">
        <f>[4]Tpub_Demande!R176</f>
        <v>0</v>
      </c>
      <c r="S33" s="40">
        <f>[4]Tpub_Demande!S176</f>
        <v>0</v>
      </c>
      <c r="T33" s="40">
        <f>[4]Tpub_Demande!T176</f>
        <v>0</v>
      </c>
      <c r="U33" s="40">
        <f>[4]Tpub_Demande!U176</f>
        <v>0</v>
      </c>
      <c r="V33" s="40">
        <f>[7]EreCrt!E4023</f>
        <v>0</v>
      </c>
      <c r="W33" s="40">
        <f>[7]EreCrt!F4023</f>
        <v>0</v>
      </c>
      <c r="X33" s="40">
        <f>[7]EreCrt!G4023</f>
        <v>229</v>
      </c>
      <c r="Y33" s="40">
        <f>[7]EreCrt!H4023</f>
        <v>117</v>
      </c>
    </row>
    <row r="34" spans="1:25" s="41" customFormat="1" ht="15" x14ac:dyDescent="0.25">
      <c r="A34" s="37" t="s">
        <v>242</v>
      </c>
      <c r="B34" s="38"/>
      <c r="C34" s="39" t="s">
        <v>94</v>
      </c>
      <c r="D34" s="40">
        <f>[4]Tpub_Demande!D177</f>
        <v>6213.2042654227907</v>
      </c>
      <c r="E34" s="40">
        <f>[4]Tpub_Demande!E177</f>
        <v>4335.5134091752188</v>
      </c>
      <c r="F34" s="40">
        <f>[4]Tpub_Demande!F177</f>
        <v>4642.6484860577602</v>
      </c>
      <c r="G34" s="40">
        <f>[4]Tpub_Demande!G177</f>
        <v>4211.7761599148225</v>
      </c>
      <c r="H34" s="40">
        <f>[4]Tpub_Demande!H177</f>
        <v>4754.0476956989878</v>
      </c>
      <c r="I34" s="40">
        <f>[4]Tpub_Demande!I177</f>
        <v>4315.1409194911175</v>
      </c>
      <c r="J34" s="40">
        <f>[4]Tpub_Demande!J177</f>
        <v>4301.1881075888468</v>
      </c>
      <c r="K34" s="40">
        <f>[4]Tpub_Demande!K177</f>
        <v>4682.2910629828693</v>
      </c>
      <c r="L34" s="40">
        <f>[4]Tpub_Demande!L177</f>
        <v>5410.9389458482738</v>
      </c>
      <c r="M34" s="40">
        <f>[4]Tpub_Demande!M177</f>
        <v>6101.3633512756696</v>
      </c>
      <c r="N34" s="40">
        <f>[4]Tpub_Demande!N177</f>
        <v>7726.5442197249495</v>
      </c>
      <c r="O34" s="40">
        <f>[4]Tpub_Demande!O177</f>
        <v>8786.1661493636439</v>
      </c>
      <c r="P34" s="40">
        <f>[4]Tpub_Demande!P177</f>
        <v>9384.7054250344208</v>
      </c>
      <c r="Q34" s="40">
        <f>[4]Tpub_Demande!Q177</f>
        <v>10120.137574025879</v>
      </c>
      <c r="R34" s="40">
        <f>[4]Tpub_Demande!R177</f>
        <v>10997.991174222789</v>
      </c>
      <c r="S34" s="40">
        <f>[4]Tpub_Demande!S177</f>
        <v>9010.2396708186243</v>
      </c>
      <c r="T34" s="40">
        <f>[4]Tpub_Demande!T177</f>
        <v>9230.9084786698368</v>
      </c>
      <c r="U34" s="40">
        <f>[4]Tpub_Demande!U177</f>
        <v>11439.505429177798</v>
      </c>
      <c r="V34" s="40">
        <f>[7]EreCrt!E4024</f>
        <v>13828</v>
      </c>
      <c r="W34" s="40">
        <f>[7]EreCrt!F4024</f>
        <v>18116</v>
      </c>
      <c r="X34" s="40">
        <f>[7]EreCrt!G4024</f>
        <v>16522</v>
      </c>
      <c r="Y34" s="40">
        <f>[7]EreCrt!H4024</f>
        <v>13159</v>
      </c>
    </row>
    <row r="35" spans="1:25" s="41" customFormat="1" ht="15" x14ac:dyDescent="0.25">
      <c r="A35" s="37" t="s">
        <v>243</v>
      </c>
      <c r="B35" s="38"/>
      <c r="C35" s="39" t="s">
        <v>226</v>
      </c>
      <c r="D35" s="40">
        <f>[4]Tpub_Demande!D178</f>
        <v>2852.9781330528554</v>
      </c>
      <c r="E35" s="40">
        <f>[4]Tpub_Demande!E178</f>
        <v>1969.7086558535198</v>
      </c>
      <c r="F35" s="40">
        <f>[4]Tpub_Demande!F178</f>
        <v>2138.2066166179529</v>
      </c>
      <c r="G35" s="40">
        <f>[4]Tpub_Demande!G178</f>
        <v>1939.4210980782825</v>
      </c>
      <c r="H35" s="40">
        <f>[4]Tpub_Demande!H178</f>
        <v>2172.7847339050913</v>
      </c>
      <c r="I35" s="40">
        <f>[4]Tpub_Demande!I178</f>
        <v>1972.5645537267303</v>
      </c>
      <c r="J35" s="40">
        <f>[4]Tpub_Demande!J178</f>
        <v>1988.2262244463352</v>
      </c>
      <c r="K35" s="40">
        <f>[4]Tpub_Demande!K178</f>
        <v>2127.4780650222319</v>
      </c>
      <c r="L35" s="40">
        <f>[4]Tpub_Demande!L178</f>
        <v>2461.9569460420184</v>
      </c>
      <c r="M35" s="40">
        <f>[4]Tpub_Demande!M178</f>
        <v>2749.7807416514315</v>
      </c>
      <c r="N35" s="40">
        <f>[4]Tpub_Demande!N178</f>
        <v>3522.4497720845752</v>
      </c>
      <c r="O35" s="40">
        <f>[4]Tpub_Demande!O178</f>
        <v>3954.4567951225008</v>
      </c>
      <c r="P35" s="40">
        <f>[4]Tpub_Demande!P178</f>
        <v>4259.6822370644531</v>
      </c>
      <c r="Q35" s="40">
        <f>[4]Tpub_Demande!Q178</f>
        <v>4609.1147147030315</v>
      </c>
      <c r="R35" s="40">
        <f>[4]Tpub_Demande!R178</f>
        <v>5003.0759894909552</v>
      </c>
      <c r="S35" s="40">
        <f>[4]Tpub_Demande!S178</f>
        <v>4085.5882521375806</v>
      </c>
      <c r="T35" s="40">
        <f>[4]Tpub_Demande!T178</f>
        <v>4190.5687810780573</v>
      </c>
      <c r="U35" s="40">
        <f>[4]Tpub_Demande!U178</f>
        <v>5241.3801917983455</v>
      </c>
      <c r="V35" s="40">
        <f>[7]EreCrt!E4025</f>
        <v>6307</v>
      </c>
      <c r="W35" s="40">
        <f>[7]EreCrt!F4025</f>
        <v>6561</v>
      </c>
      <c r="X35" s="40">
        <f>[7]EreCrt!G4025</f>
        <v>3120</v>
      </c>
      <c r="Y35" s="40">
        <f>[7]EreCrt!H4025</f>
        <v>3416</v>
      </c>
    </row>
    <row r="36" spans="1:25" s="41" customFormat="1" ht="15" x14ac:dyDescent="0.25">
      <c r="A36" s="37" t="s">
        <v>244</v>
      </c>
      <c r="B36" s="38"/>
      <c r="C36" s="39" t="s">
        <v>227</v>
      </c>
      <c r="D36" s="40">
        <f>[4]Tpub_Demande!D179</f>
        <v>1399.1758521869476</v>
      </c>
      <c r="E36" s="40">
        <f>[4]Tpub_Demande!E179</f>
        <v>800.70413592938803</v>
      </c>
      <c r="F36" s="40">
        <f>[4]Tpub_Demande!F179</f>
        <v>884.25339405218403</v>
      </c>
      <c r="G36" s="40">
        <f>[4]Tpub_Demande!G179</f>
        <v>825.02054782426762</v>
      </c>
      <c r="H36" s="40">
        <f>[4]Tpub_Demande!H179</f>
        <v>907.18933706037888</v>
      </c>
      <c r="I36" s="40">
        <f>[4]Tpub_Demande!I179</f>
        <v>853.53223850150425</v>
      </c>
      <c r="J36" s="40">
        <f>[4]Tpub_Demande!J179</f>
        <v>885.43913155301368</v>
      </c>
      <c r="K36" s="40">
        <f>[4]Tpub_Demande!K179</f>
        <v>903.90517992236676</v>
      </c>
      <c r="L36" s="40">
        <f>[4]Tpub_Demande!L179</f>
        <v>1024.5021579738188</v>
      </c>
      <c r="M36" s="40">
        <f>[4]Tpub_Demande!M179</f>
        <v>1164.3931559594407</v>
      </c>
      <c r="N36" s="40">
        <f>[4]Tpub_Demande!N179</f>
        <v>1544.2252236307045</v>
      </c>
      <c r="O36" s="40">
        <f>[4]Tpub_Demande!O179</f>
        <v>1693.310138144376</v>
      </c>
      <c r="P36" s="40">
        <f>[4]Tpub_Demande!P179</f>
        <v>1783.4921893030605</v>
      </c>
      <c r="Q36" s="40">
        <f>[4]Tpub_Demande!Q179</f>
        <v>1969.6085270935314</v>
      </c>
      <c r="R36" s="40">
        <f>[4]Tpub_Demande!R179</f>
        <v>2144.0609140632077</v>
      </c>
      <c r="S36" s="40">
        <f>[4]Tpub_Demande!S179</f>
        <v>1760.1634799492886</v>
      </c>
      <c r="T36" s="40">
        <f>[4]Tpub_Demande!T179</f>
        <v>1789.740687741418</v>
      </c>
      <c r="U36" s="40">
        <f>[4]Tpub_Demande!U179</f>
        <v>2199.5934809474684</v>
      </c>
      <c r="V36" s="40">
        <f>[7]EreCrt!E4026</f>
        <v>2679</v>
      </c>
      <c r="W36" s="40">
        <f>[7]EreCrt!F4026</f>
        <v>2778</v>
      </c>
      <c r="X36" s="40">
        <f>[7]EreCrt!G4026</f>
        <v>37188</v>
      </c>
      <c r="Y36" s="40">
        <f>[7]EreCrt!H4026</f>
        <v>43219</v>
      </c>
    </row>
    <row r="37" spans="1:25" x14ac:dyDescent="0.2">
      <c r="A37" s="10"/>
      <c r="B37" s="11"/>
      <c r="C37" s="1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x14ac:dyDescent="0.2">
      <c r="A38" s="12" t="s">
        <v>150</v>
      </c>
      <c r="B38" s="12"/>
      <c r="C38" s="9" t="s">
        <v>112</v>
      </c>
      <c r="D38" s="4">
        <f t="shared" ref="D38:T38" si="19">SUM(D5,D15:D16,D32)</f>
        <v>263170.12865735672</v>
      </c>
      <c r="E38" s="4">
        <f t="shared" si="19"/>
        <v>137363.55020920184</v>
      </c>
      <c r="F38" s="4">
        <f t="shared" si="19"/>
        <v>145434.61311868325</v>
      </c>
      <c r="G38" s="4">
        <f t="shared" si="19"/>
        <v>110186.81215707747</v>
      </c>
      <c r="H38" s="4">
        <f t="shared" si="19"/>
        <v>113335.39101920772</v>
      </c>
      <c r="I38" s="4">
        <f t="shared" si="19"/>
        <v>91379.972156450007</v>
      </c>
      <c r="J38" s="4">
        <f t="shared" si="19"/>
        <v>83796.89970705811</v>
      </c>
      <c r="K38" s="4">
        <f t="shared" si="19"/>
        <v>92894.873264883456</v>
      </c>
      <c r="L38" s="4">
        <f t="shared" si="19"/>
        <v>108691.66534039765</v>
      </c>
      <c r="M38" s="4">
        <f t="shared" si="19"/>
        <v>127287.93794974679</v>
      </c>
      <c r="N38" s="4">
        <f t="shared" si="19"/>
        <v>126619.04382210724</v>
      </c>
      <c r="O38" s="4">
        <f t="shared" si="19"/>
        <v>141795.54415347191</v>
      </c>
      <c r="P38" s="4">
        <f t="shared" si="19"/>
        <v>135921.71334655525</v>
      </c>
      <c r="Q38" s="4">
        <f t="shared" si="19"/>
        <v>143619.65679110019</v>
      </c>
      <c r="R38" s="4">
        <f t="shared" si="19"/>
        <v>159869.60534436197</v>
      </c>
      <c r="S38" s="4">
        <f t="shared" si="19"/>
        <v>160795.69609680172</v>
      </c>
      <c r="T38" s="4">
        <f t="shared" si="19"/>
        <v>146571.09865220802</v>
      </c>
      <c r="U38" s="4">
        <f>SUM(U5,U15:U16,U32)</f>
        <v>169145.46365780852</v>
      </c>
      <c r="V38" s="4">
        <f>SUM(V5,V15:V16,V32)</f>
        <v>199783</v>
      </c>
      <c r="W38" s="4">
        <f t="shared" ref="W38:X38" si="20">SUM(W5,W15:W16,W32)</f>
        <v>225232</v>
      </c>
      <c r="X38" s="4">
        <f t="shared" si="20"/>
        <v>259304</v>
      </c>
      <c r="Y38" s="4">
        <f t="shared" ref="Y38" si="21">SUM(Y5,Y15:Y16,Y32)</f>
        <v>255024</v>
      </c>
    </row>
    <row r="39" spans="1:25" s="29" customFormat="1" ht="13.35" customHeight="1" x14ac:dyDescent="0.2">
      <c r="C39" s="30"/>
      <c r="D39" s="31">
        <f>D38-'Tab2'!D17</f>
        <v>0</v>
      </c>
      <c r="E39" s="31">
        <f>E38-'Tab2'!E17</f>
        <v>0</v>
      </c>
      <c r="F39" s="31">
        <f>F38-'Tab2'!F17</f>
        <v>0</v>
      </c>
      <c r="G39" s="31">
        <f>G38-'Tab2'!G17</f>
        <v>0</v>
      </c>
      <c r="H39" s="31">
        <f>H38-'Tab2'!H17</f>
        <v>0</v>
      </c>
      <c r="I39" s="31">
        <f>I38-'Tab2'!I17</f>
        <v>0</v>
      </c>
      <c r="J39" s="31">
        <f>J38-'Tab2'!J17</f>
        <v>0</v>
      </c>
      <c r="K39" s="31">
        <f>K38-'Tab2'!K17</f>
        <v>0</v>
      </c>
      <c r="L39" s="31">
        <f>L38-'Tab2'!L17</f>
        <v>0</v>
      </c>
      <c r="M39" s="31">
        <f>M38-'Tab2'!M17</f>
        <v>0</v>
      </c>
      <c r="N39" s="31">
        <f>N38-'Tab2'!N17</f>
        <v>0</v>
      </c>
      <c r="O39" s="31">
        <f>O38-'Tab2'!O17</f>
        <v>0</v>
      </c>
      <c r="P39" s="31">
        <f>P38-'Tab2'!P17</f>
        <v>0</v>
      </c>
      <c r="Q39" s="31">
        <f>Q38-'Tab2'!Q17</f>
        <v>0</v>
      </c>
      <c r="R39" s="31">
        <f>R38-'Tab2'!R17</f>
        <v>0</v>
      </c>
      <c r="S39" s="31">
        <f>S38-'Tab2'!S17</f>
        <v>0</v>
      </c>
      <c r="T39" s="31">
        <f>T38-'Tab2'!T17</f>
        <v>0</v>
      </c>
      <c r="U39" s="31">
        <f>U38-'Tab2'!U17</f>
        <v>0</v>
      </c>
      <c r="V39" s="31">
        <f>V38-'Tab2'!V17</f>
        <v>0</v>
      </c>
      <c r="W39" s="31">
        <f>W38-'Tab2'!W17</f>
        <v>0</v>
      </c>
      <c r="X39" s="31">
        <f>X38-'Tab2'!X17</f>
        <v>0</v>
      </c>
      <c r="Y39" s="31">
        <f>Y38-'Tab2'!Y17</f>
        <v>0</v>
      </c>
    </row>
    <row r="41" spans="1:25" ht="26.25" customHeight="1" x14ac:dyDescent="0.2">
      <c r="A41" s="132" t="s">
        <v>246</v>
      </c>
      <c r="B41" s="132"/>
      <c r="C41" s="132"/>
    </row>
    <row r="43" spans="1:25" x14ac:dyDescent="0.2">
      <c r="A43" s="5" t="s">
        <v>0</v>
      </c>
      <c r="B43" s="6" t="s">
        <v>1</v>
      </c>
      <c r="C43" s="13" t="s">
        <v>2</v>
      </c>
      <c r="D43" s="1">
        <v>1997</v>
      </c>
      <c r="E43" s="1">
        <f>+D43+1</f>
        <v>1998</v>
      </c>
      <c r="F43" s="1">
        <f>+E43+1</f>
        <v>1999</v>
      </c>
      <c r="G43" s="1">
        <f t="shared" ref="G43:Y43" si="22">+F43+1</f>
        <v>2000</v>
      </c>
      <c r="H43" s="1">
        <f t="shared" si="22"/>
        <v>2001</v>
      </c>
      <c r="I43" s="1">
        <f t="shared" si="22"/>
        <v>2002</v>
      </c>
      <c r="J43" s="1">
        <f t="shared" si="22"/>
        <v>2003</v>
      </c>
      <c r="K43" s="1">
        <f t="shared" si="22"/>
        <v>2004</v>
      </c>
      <c r="L43" s="1">
        <f t="shared" si="22"/>
        <v>2005</v>
      </c>
      <c r="M43" s="1">
        <f t="shared" si="22"/>
        <v>2006</v>
      </c>
      <c r="N43" s="1">
        <f t="shared" si="22"/>
        <v>2007</v>
      </c>
      <c r="O43" s="1">
        <f t="shared" si="22"/>
        <v>2008</v>
      </c>
      <c r="P43" s="1">
        <f t="shared" si="22"/>
        <v>2009</v>
      </c>
      <c r="Q43" s="1">
        <f t="shared" si="22"/>
        <v>2010</v>
      </c>
      <c r="R43" s="1">
        <f t="shared" si="22"/>
        <v>2011</v>
      </c>
      <c r="S43" s="1">
        <f t="shared" si="22"/>
        <v>2012</v>
      </c>
      <c r="T43" s="1">
        <f t="shared" si="22"/>
        <v>2013</v>
      </c>
      <c r="U43" s="1">
        <f t="shared" si="22"/>
        <v>2014</v>
      </c>
      <c r="V43" s="1">
        <f t="shared" si="22"/>
        <v>2015</v>
      </c>
      <c r="W43" s="1">
        <f t="shared" si="22"/>
        <v>2016</v>
      </c>
      <c r="X43" s="1">
        <f t="shared" si="22"/>
        <v>2017</v>
      </c>
      <c r="Y43" s="1">
        <f t="shared" si="22"/>
        <v>2018</v>
      </c>
    </row>
    <row r="44" spans="1:25" s="46" customFormat="1" ht="15.75" x14ac:dyDescent="0.25">
      <c r="A44" s="42" t="s">
        <v>63</v>
      </c>
      <c r="B44" s="43"/>
      <c r="C44" s="44" t="s">
        <v>200</v>
      </c>
      <c r="D44" s="45">
        <f t="shared" ref="D44:T44" si="23">SUM(D45:D47,D50:D53)</f>
        <v>670.90617793572233</v>
      </c>
      <c r="E44" s="45">
        <f t="shared" si="23"/>
        <v>554.09171704683354</v>
      </c>
      <c r="F44" s="45">
        <f t="shared" si="23"/>
        <v>600.43583073695913</v>
      </c>
      <c r="G44" s="45">
        <f t="shared" si="23"/>
        <v>638.35693126814385</v>
      </c>
      <c r="H44" s="45">
        <f t="shared" si="23"/>
        <v>692.43844960878596</v>
      </c>
      <c r="I44" s="45">
        <f t="shared" si="23"/>
        <v>656.51229254768384</v>
      </c>
      <c r="J44" s="45">
        <f t="shared" si="23"/>
        <v>641.88782774145955</v>
      </c>
      <c r="K44" s="45">
        <f t="shared" si="23"/>
        <v>959.92341673472436</v>
      </c>
      <c r="L44" s="45">
        <f t="shared" si="23"/>
        <v>776.52946621282024</v>
      </c>
      <c r="M44" s="45">
        <f t="shared" si="23"/>
        <v>515.20669162693946</v>
      </c>
      <c r="N44" s="45">
        <f t="shared" si="23"/>
        <v>1004.3892172180359</v>
      </c>
      <c r="O44" s="45">
        <f t="shared" si="23"/>
        <v>1518.4763893727522</v>
      </c>
      <c r="P44" s="45">
        <f t="shared" si="23"/>
        <v>1475.4716557078007</v>
      </c>
      <c r="Q44" s="45">
        <f t="shared" si="23"/>
        <v>1297.7662643090041</v>
      </c>
      <c r="R44" s="45">
        <f t="shared" si="23"/>
        <v>2371.1134363139608</v>
      </c>
      <c r="S44" s="45">
        <f t="shared" si="23"/>
        <v>4610.0599087821156</v>
      </c>
      <c r="T44" s="45">
        <f t="shared" si="23"/>
        <v>1711.6318533696383</v>
      </c>
      <c r="U44" s="45">
        <f>SUM(U45:U47,U50:U53)</f>
        <v>2132.3730324741887</v>
      </c>
      <c r="V44" s="45">
        <f>[7]EreVolChain!E3995</f>
        <v>2230</v>
      </c>
      <c r="W44" s="45">
        <f>[7]EreVolChain!F3995</f>
        <v>2661</v>
      </c>
      <c r="X44" s="45">
        <f>[7]EreVolChain!G3995</f>
        <v>2507.1734234234236</v>
      </c>
      <c r="Y44" s="45">
        <f>[7]EreVolChain!H3995</f>
        <v>3086.1110481990372</v>
      </c>
    </row>
    <row r="45" spans="1:25" s="41" customFormat="1" ht="15" x14ac:dyDescent="0.25">
      <c r="A45" s="37" t="s">
        <v>65</v>
      </c>
      <c r="B45" s="38"/>
      <c r="C45" s="39" t="s">
        <v>201</v>
      </c>
      <c r="D45" s="40">
        <f>[6]Tpub_Demande!D149</f>
        <v>30.265599573240831</v>
      </c>
      <c r="E45" s="40">
        <f>[6]Tpub_Demande!E149</f>
        <v>27.546767146300699</v>
      </c>
      <c r="F45" s="40">
        <f>[6]Tpub_Demande!F149</f>
        <v>30.013614041913616</v>
      </c>
      <c r="G45" s="40">
        <f>[6]Tpub_Demande!G149</f>
        <v>32.175033373577492</v>
      </c>
      <c r="H45" s="40">
        <f>[6]Tpub_Demande!H149</f>
        <v>32.780150029641277</v>
      </c>
      <c r="I45" s="40">
        <f>[6]Tpub_Demande!I149</f>
        <v>30.433628904566405</v>
      </c>
      <c r="J45" s="40">
        <f>[6]Tpub_Demande!J149</f>
        <v>30.595877483349323</v>
      </c>
      <c r="K45" s="40">
        <f>[6]Tpub_Demande!K149</f>
        <v>34.933772135286397</v>
      </c>
      <c r="L45" s="40">
        <f>[6]Tpub_Demande!L149</f>
        <v>37.372513573410103</v>
      </c>
      <c r="M45" s="40">
        <f>[6]Tpub_Demande!M149</f>
        <v>39.682533384051631</v>
      </c>
      <c r="N45" s="40">
        <f>[6]Tpub_Demande!N149</f>
        <v>181.11160881520829</v>
      </c>
      <c r="O45" s="40">
        <f>[6]Tpub_Demande!O149</f>
        <v>177.23949165850146</v>
      </c>
      <c r="P45" s="40">
        <f>[6]Tpub_Demande!P149</f>
        <v>183.08223443591359</v>
      </c>
      <c r="Q45" s="40">
        <f>[6]Tpub_Demande!Q149</f>
        <v>191.36254589619793</v>
      </c>
      <c r="R45" s="40">
        <f>[6]Tpub_Demande!R149</f>
        <v>46.008824411860083</v>
      </c>
      <c r="S45" s="40">
        <f>[6]Tpub_Demande!S149</f>
        <v>44.23745470314055</v>
      </c>
      <c r="T45" s="40">
        <f>[6]Tpub_Demande!T149</f>
        <v>45.273282546986785</v>
      </c>
      <c r="U45" s="40">
        <f>[6]Tpub_Demande!U149</f>
        <v>43.56914119313636</v>
      </c>
      <c r="V45" s="40">
        <f>[7]EreVolChain!E3996</f>
        <v>50</v>
      </c>
      <c r="W45" s="40">
        <f>[7]EreVolChain!F3996</f>
        <v>55.000000000000007</v>
      </c>
      <c r="X45" s="40">
        <f>[7]EreVolChain!G3996</f>
        <v>100.35087719298247</v>
      </c>
      <c r="Y45" s="40">
        <f>[7]EreVolChain!H3996</f>
        <v>81.535087719298247</v>
      </c>
    </row>
    <row r="46" spans="1:25" s="41" customFormat="1" ht="15" x14ac:dyDescent="0.25">
      <c r="A46" s="37" t="s">
        <v>67</v>
      </c>
      <c r="B46" s="38"/>
      <c r="C46" s="39" t="s">
        <v>202</v>
      </c>
      <c r="D46" s="40">
        <f>[6]Tpub_Demande!D150</f>
        <v>256.66232469063402</v>
      </c>
      <c r="E46" s="40">
        <f>[6]Tpub_Demande!E150</f>
        <v>212.67051458122992</v>
      </c>
      <c r="F46" s="40">
        <f>[6]Tpub_Demande!F150</f>
        <v>230.8789617266599</v>
      </c>
      <c r="G46" s="40">
        <f>[6]Tpub_Demande!G150</f>
        <v>237.39176567040656</v>
      </c>
      <c r="H46" s="40">
        <f>[6]Tpub_Demande!H150</f>
        <v>258.70107119375194</v>
      </c>
      <c r="I46" s="40">
        <f>[6]Tpub_Demande!I150</f>
        <v>244.7983578284713</v>
      </c>
      <c r="J46" s="40">
        <f>[6]Tpub_Demande!J150</f>
        <v>237.74353840886351</v>
      </c>
      <c r="K46" s="40">
        <f>[6]Tpub_Demande!K150</f>
        <v>444.78765772686916</v>
      </c>
      <c r="L46" s="40">
        <f>[6]Tpub_Demande!L150</f>
        <v>189.40005623444137</v>
      </c>
      <c r="M46" s="40">
        <f>[6]Tpub_Demande!M150</f>
        <v>100.17710102400738</v>
      </c>
      <c r="N46" s="40">
        <f>[6]Tpub_Demande!N150</f>
        <v>322.24605653739457</v>
      </c>
      <c r="O46" s="40">
        <f>[6]Tpub_Demande!O150</f>
        <v>340.97789851265946</v>
      </c>
      <c r="P46" s="40">
        <f>[6]Tpub_Demande!P150</f>
        <v>350.70876931515841</v>
      </c>
      <c r="Q46" s="40">
        <f>[6]Tpub_Demande!Q150</f>
        <v>112.8879983321084</v>
      </c>
      <c r="R46" s="40">
        <f>[6]Tpub_Demande!R150</f>
        <v>760.13681308390005</v>
      </c>
      <c r="S46" s="40">
        <f>[6]Tpub_Demande!S150</f>
        <v>3457.2107772906261</v>
      </c>
      <c r="T46" s="40">
        <f>[6]Tpub_Demande!T150</f>
        <v>911.83234557583592</v>
      </c>
      <c r="U46" s="40">
        <f>[6]Tpub_Demande!U150</f>
        <v>1134.4339583700871</v>
      </c>
      <c r="V46" s="40">
        <f>[7]EreVolChain!E3997</f>
        <v>1171</v>
      </c>
      <c r="W46" s="40">
        <f>[7]EreVolChain!F3997</f>
        <v>1399</v>
      </c>
      <c r="X46" s="40">
        <f>[7]EreVolChain!G3997</f>
        <v>1207.2178932178933</v>
      </c>
      <c r="Y46" s="40">
        <f>[7]EreVolChain!H3997</f>
        <v>2037.4095295113534</v>
      </c>
    </row>
    <row r="47" spans="1:25" s="41" customFormat="1" ht="15" x14ac:dyDescent="0.25">
      <c r="A47" s="37" t="s">
        <v>69</v>
      </c>
      <c r="B47" s="38"/>
      <c r="C47" s="39" t="s">
        <v>203</v>
      </c>
      <c r="D47" s="40">
        <f t="shared" ref="D47:T47" si="24">SUM(D48:D49)</f>
        <v>31.821046091683975</v>
      </c>
      <c r="E47" s="40">
        <f t="shared" si="24"/>
        <v>21.742478020607315</v>
      </c>
      <c r="F47" s="40">
        <f t="shared" si="24"/>
        <v>24.211555066255123</v>
      </c>
      <c r="G47" s="40">
        <f t="shared" si="24"/>
        <v>27.205836906321622</v>
      </c>
      <c r="H47" s="40">
        <f t="shared" si="24"/>
        <v>30.312460726635216</v>
      </c>
      <c r="I47" s="40">
        <f t="shared" si="24"/>
        <v>27.296559258186662</v>
      </c>
      <c r="J47" s="40">
        <f t="shared" si="24"/>
        <v>23.413879945995717</v>
      </c>
      <c r="K47" s="40">
        <f t="shared" si="24"/>
        <v>36.785454450790169</v>
      </c>
      <c r="L47" s="40">
        <f t="shared" si="24"/>
        <v>32.388138522252774</v>
      </c>
      <c r="M47" s="40">
        <f t="shared" si="24"/>
        <v>71.436026651528778</v>
      </c>
      <c r="N47" s="40">
        <f t="shared" si="24"/>
        <v>57.373798414653372</v>
      </c>
      <c r="O47" s="40">
        <f t="shared" si="24"/>
        <v>81.734294255028445</v>
      </c>
      <c r="P47" s="40">
        <f t="shared" si="24"/>
        <v>23.990610269026782</v>
      </c>
      <c r="Q47" s="40">
        <f t="shared" si="24"/>
        <v>49.15079787764013</v>
      </c>
      <c r="R47" s="40">
        <f t="shared" si="24"/>
        <v>300.61697457759249</v>
      </c>
      <c r="S47" s="40">
        <f t="shared" si="24"/>
        <v>89.444585207607844</v>
      </c>
      <c r="T47" s="40">
        <f t="shared" si="24"/>
        <v>66.929849387293459</v>
      </c>
      <c r="U47" s="40">
        <f>SUM(U48:U49)</f>
        <v>86.284380795368818</v>
      </c>
      <c r="V47" s="40">
        <f>[7]EreVolChain!E3998</f>
        <v>89</v>
      </c>
      <c r="W47" s="40">
        <f>[7]EreVolChain!F3998</f>
        <v>122</v>
      </c>
      <c r="X47" s="40">
        <f>[7]EreVolChain!G3998</f>
        <v>165.35537190082644</v>
      </c>
      <c r="Y47" s="40">
        <f>[7]EreVolChain!H3998</f>
        <v>163.37506804572672</v>
      </c>
    </row>
    <row r="48" spans="1:25" s="36" customFormat="1" ht="12" x14ac:dyDescent="0.2">
      <c r="A48" s="33" t="s">
        <v>228</v>
      </c>
      <c r="B48" s="34"/>
      <c r="C48" s="35" t="s">
        <v>204</v>
      </c>
      <c r="D48" s="20">
        <f>[6]Tpub_Demande!D152</f>
        <v>0</v>
      </c>
      <c r="E48" s="20">
        <f>[6]Tpub_Demande!E152</f>
        <v>0</v>
      </c>
      <c r="F48" s="20">
        <f>[6]Tpub_Demande!F152</f>
        <v>0</v>
      </c>
      <c r="G48" s="20">
        <f>[6]Tpub_Demande!G152</f>
        <v>0</v>
      </c>
      <c r="H48" s="20">
        <f>[6]Tpub_Demande!H152</f>
        <v>0</v>
      </c>
      <c r="I48" s="20">
        <f>[6]Tpub_Demande!I152</f>
        <v>0</v>
      </c>
      <c r="J48" s="20">
        <f>[6]Tpub_Demande!J152</f>
        <v>0</v>
      </c>
      <c r="K48" s="20">
        <f>[6]Tpub_Demande!K152</f>
        <v>0</v>
      </c>
      <c r="L48" s="20">
        <f>[6]Tpub_Demande!L152</f>
        <v>0</v>
      </c>
      <c r="M48" s="20">
        <f>[6]Tpub_Demande!M152</f>
        <v>0</v>
      </c>
      <c r="N48" s="20">
        <f>[6]Tpub_Demande!N152</f>
        <v>0</v>
      </c>
      <c r="O48" s="20">
        <f>[6]Tpub_Demande!O152</f>
        <v>0</v>
      </c>
      <c r="P48" s="20">
        <f>[6]Tpub_Demande!P152</f>
        <v>0</v>
      </c>
      <c r="Q48" s="20">
        <f>[6]Tpub_Demande!Q152</f>
        <v>0</v>
      </c>
      <c r="R48" s="20">
        <f>[6]Tpub_Demande!R152</f>
        <v>0</v>
      </c>
      <c r="S48" s="20">
        <f>[6]Tpub_Demande!S152</f>
        <v>0</v>
      </c>
      <c r="T48" s="20">
        <f>[6]Tpub_Demande!T152</f>
        <v>0</v>
      </c>
      <c r="U48" s="20">
        <f>[6]Tpub_Demande!U152</f>
        <v>0</v>
      </c>
      <c r="V48" s="20">
        <f>[7]EreVolChain!E3999</f>
        <v>0</v>
      </c>
      <c r="W48" s="20">
        <f>[7]EreVolChain!F3999</f>
        <v>0</v>
      </c>
      <c r="X48" s="20">
        <f>[7]EreVolChain!G3999</f>
        <v>0</v>
      </c>
      <c r="Y48" s="20">
        <f>[7]EreVolChain!H3999</f>
        <v>0</v>
      </c>
    </row>
    <row r="49" spans="1:25" s="36" customFormat="1" ht="12" x14ac:dyDescent="0.2">
      <c r="A49" s="33" t="s">
        <v>229</v>
      </c>
      <c r="B49" s="34"/>
      <c r="C49" s="35" t="s">
        <v>205</v>
      </c>
      <c r="D49" s="20">
        <f>[6]Tpub_Demande!D153</f>
        <v>31.821046091683975</v>
      </c>
      <c r="E49" s="20">
        <f>[6]Tpub_Demande!E153</f>
        <v>21.742478020607315</v>
      </c>
      <c r="F49" s="20">
        <f>[6]Tpub_Demande!F153</f>
        <v>24.211555066255123</v>
      </c>
      <c r="G49" s="20">
        <f>[6]Tpub_Demande!G153</f>
        <v>27.205836906321622</v>
      </c>
      <c r="H49" s="20">
        <f>[6]Tpub_Demande!H153</f>
        <v>30.312460726635216</v>
      </c>
      <c r="I49" s="20">
        <f>[6]Tpub_Demande!I153</f>
        <v>27.296559258186662</v>
      </c>
      <c r="J49" s="20">
        <f>[6]Tpub_Demande!J153</f>
        <v>23.413879945995717</v>
      </c>
      <c r="K49" s="20">
        <f>[6]Tpub_Demande!K153</f>
        <v>36.785454450790169</v>
      </c>
      <c r="L49" s="20">
        <f>[6]Tpub_Demande!L153</f>
        <v>32.388138522252774</v>
      </c>
      <c r="M49" s="20">
        <f>[6]Tpub_Demande!M153</f>
        <v>71.436026651528778</v>
      </c>
      <c r="N49" s="20">
        <f>[6]Tpub_Demande!N153</f>
        <v>57.373798414653372</v>
      </c>
      <c r="O49" s="20">
        <f>[6]Tpub_Demande!O153</f>
        <v>81.734294255028445</v>
      </c>
      <c r="P49" s="20">
        <f>[6]Tpub_Demande!P153</f>
        <v>23.990610269026782</v>
      </c>
      <c r="Q49" s="20">
        <f>[6]Tpub_Demande!Q153</f>
        <v>49.15079787764013</v>
      </c>
      <c r="R49" s="20">
        <f>[6]Tpub_Demande!R153</f>
        <v>300.61697457759249</v>
      </c>
      <c r="S49" s="20">
        <f>[6]Tpub_Demande!S153</f>
        <v>89.444585207607844</v>
      </c>
      <c r="T49" s="20">
        <f>[6]Tpub_Demande!T153</f>
        <v>66.929849387293459</v>
      </c>
      <c r="U49" s="20">
        <f>[6]Tpub_Demande!U153</f>
        <v>86.284380795368818</v>
      </c>
      <c r="V49" s="20">
        <f>[7]EreVolChain!E4000</f>
        <v>89</v>
      </c>
      <c r="W49" s="20">
        <f>[7]EreVolChain!F4000</f>
        <v>122</v>
      </c>
      <c r="X49" s="20">
        <f>[7]EreVolChain!G4000</f>
        <v>165.35537190082644</v>
      </c>
      <c r="Y49" s="20">
        <f>[7]EreVolChain!H4000</f>
        <v>163.37506804572672</v>
      </c>
    </row>
    <row r="50" spans="1:25" s="41" customFormat="1" ht="15" x14ac:dyDescent="0.25">
      <c r="A50" s="37" t="s">
        <v>71</v>
      </c>
      <c r="B50" s="38"/>
      <c r="C50" s="39" t="s">
        <v>206</v>
      </c>
      <c r="D50" s="40">
        <f>[6]Tpub_Demande!D154</f>
        <v>288.37961270380254</v>
      </c>
      <c r="E50" s="40">
        <f>[6]Tpub_Demande!E154</f>
        <v>247.55112864554096</v>
      </c>
      <c r="F50" s="40">
        <f>[6]Tpub_Demande!F154</f>
        <v>265.52670290676735</v>
      </c>
      <c r="G50" s="40">
        <f>[6]Tpub_Demande!G154</f>
        <v>285.59139347714131</v>
      </c>
      <c r="H50" s="40">
        <f>[6]Tpub_Demande!H154</f>
        <v>307.39978737598449</v>
      </c>
      <c r="I50" s="40">
        <f>[6]Tpub_Demande!I154</f>
        <v>296.6264096140639</v>
      </c>
      <c r="J50" s="40">
        <f>[6]Tpub_Demande!J154</f>
        <v>301.46275718594012</v>
      </c>
      <c r="K50" s="40">
        <f>[6]Tpub_Demande!K154</f>
        <v>363.87133236063676</v>
      </c>
      <c r="L50" s="40">
        <f>[6]Tpub_Demande!L154</f>
        <v>448.44166911748425</v>
      </c>
      <c r="M50" s="40">
        <f>[6]Tpub_Demande!M154</f>
        <v>223.03325399254126</v>
      </c>
      <c r="N50" s="40">
        <f>[6]Tpub_Demande!N154</f>
        <v>352.74334017264476</v>
      </c>
      <c r="O50" s="40">
        <f>[6]Tpub_Demande!O154</f>
        <v>767.34209368906363</v>
      </c>
      <c r="P50" s="40">
        <f>[6]Tpub_Demande!P154</f>
        <v>834.8688405337665</v>
      </c>
      <c r="Q50" s="40">
        <f>[6]Tpub_Demande!Q154</f>
        <v>837.29077624994579</v>
      </c>
      <c r="R50" s="40">
        <f>[6]Tpub_Demande!R154</f>
        <v>1127.9765370396278</v>
      </c>
      <c r="S50" s="40">
        <f>[6]Tpub_Demande!S154</f>
        <v>920.97674060073314</v>
      </c>
      <c r="T50" s="40">
        <f>[6]Tpub_Demande!T154</f>
        <v>596.74971503089284</v>
      </c>
      <c r="U50" s="40">
        <f>[6]Tpub_Demande!U154</f>
        <v>749.91594811856203</v>
      </c>
      <c r="V50" s="40">
        <f>[7]EreVolChain!E4001</f>
        <v>789</v>
      </c>
      <c r="W50" s="40">
        <f>[7]EreVolChain!F4001</f>
        <v>948</v>
      </c>
      <c r="X50" s="40">
        <f>[7]EreVolChain!G4001</f>
        <v>942.08731808731818</v>
      </c>
      <c r="Y50" s="40">
        <f>[7]EreVolChain!H4001</f>
        <v>683.69700261592152</v>
      </c>
    </row>
    <row r="51" spans="1:25" s="41" customFormat="1" ht="15" x14ac:dyDescent="0.25">
      <c r="A51" s="37" t="s">
        <v>230</v>
      </c>
      <c r="B51" s="38"/>
      <c r="C51" s="39" t="s">
        <v>207</v>
      </c>
      <c r="D51" s="40">
        <f>[6]Tpub_Demande!D155</f>
        <v>10.667617527551156</v>
      </c>
      <c r="E51" s="40">
        <f>[6]Tpub_Demande!E155</f>
        <v>7.6253480389535264</v>
      </c>
      <c r="F51" s="40">
        <f>[6]Tpub_Demande!F155</f>
        <v>8.3112140064619648</v>
      </c>
      <c r="G51" s="40">
        <f>[6]Tpub_Demande!G155</f>
        <v>9.2025157978890562</v>
      </c>
      <c r="H51" s="40">
        <f>[6]Tpub_Demande!H155</f>
        <v>10.480640547007768</v>
      </c>
      <c r="I51" s="40">
        <f>[6]Tpub_Demande!I155</f>
        <v>9.4469211024213227</v>
      </c>
      <c r="J51" s="40">
        <f>[6]Tpub_Demande!J155</f>
        <v>7.8243496690097656</v>
      </c>
      <c r="K51" s="40">
        <f>[6]Tpub_Demande!K155</f>
        <v>11.113002782964543</v>
      </c>
      <c r="L51" s="40">
        <f>[6]Tpub_Demande!L155</f>
        <v>9.4276832803825119</v>
      </c>
      <c r="M51" s="40">
        <f>[6]Tpub_Demande!M155</f>
        <v>10.930021549861538</v>
      </c>
      <c r="N51" s="40">
        <f>[6]Tpub_Demande!N155</f>
        <v>14.657833862259926</v>
      </c>
      <c r="O51" s="40">
        <f>[6]Tpub_Demande!O155</f>
        <v>16.569616173166271</v>
      </c>
      <c r="P51" s="40">
        <f>[6]Tpub_Demande!P155</f>
        <v>15.800579663996819</v>
      </c>
      <c r="Q51" s="40">
        <f>[6]Tpub_Demande!Q155</f>
        <v>17.170776572692329</v>
      </c>
      <c r="R51" s="40">
        <f>[6]Tpub_Demande!R155</f>
        <v>16.841407120430681</v>
      </c>
      <c r="S51" s="40">
        <f>[6]Tpub_Demande!S155</f>
        <v>12.669637977298921</v>
      </c>
      <c r="T51" s="40">
        <f>[6]Tpub_Demande!T155</f>
        <v>12.324279274057147</v>
      </c>
      <c r="U51" s="40">
        <f>[6]Tpub_Demande!U155</f>
        <v>16.278375263707314</v>
      </c>
      <c r="V51" s="40">
        <f>[7]EreVolChain!E4002</f>
        <v>19</v>
      </c>
      <c r="W51" s="40">
        <f>[7]EreVolChain!F4002</f>
        <v>13</v>
      </c>
      <c r="X51" s="40">
        <f>[7]EreVolChain!G4002</f>
        <v>7</v>
      </c>
      <c r="Y51" s="40">
        <f>[7]EreVolChain!H4002</f>
        <v>4.375</v>
      </c>
    </row>
    <row r="52" spans="1:25" s="41" customFormat="1" ht="15" x14ac:dyDescent="0.25">
      <c r="A52" s="37" t="s">
        <v>231</v>
      </c>
      <c r="B52" s="38"/>
      <c r="C52" s="39" t="s">
        <v>208</v>
      </c>
      <c r="D52" s="40">
        <f>[6]Tpub_Demande!D156</f>
        <v>36.981956589823426</v>
      </c>
      <c r="E52" s="40">
        <f>[6]Tpub_Demande!E156</f>
        <v>25.747095456724495</v>
      </c>
      <c r="F52" s="40">
        <f>[6]Tpub_Demande!F156</f>
        <v>28.887134324140803</v>
      </c>
      <c r="G52" s="40">
        <f>[6]Tpub_Demande!G156</f>
        <v>32.621962847033103</v>
      </c>
      <c r="H52" s="40">
        <f>[6]Tpub_Demande!H156</f>
        <v>36.802498760876034</v>
      </c>
      <c r="I52" s="40">
        <f>[6]Tpub_Demande!I156</f>
        <v>33.440487972962849</v>
      </c>
      <c r="J52" s="40">
        <f>[6]Tpub_Demande!J156</f>
        <v>28.483311030691738</v>
      </c>
      <c r="K52" s="40">
        <f>[6]Tpub_Demande!K156</f>
        <v>38.304429134628258</v>
      </c>
      <c r="L52" s="40">
        <f>[6]Tpub_Demande!L156</f>
        <v>33.488605131532552</v>
      </c>
      <c r="M52" s="40">
        <f>[6]Tpub_Demande!M156</f>
        <v>37.813513163460343</v>
      </c>
      <c r="N52" s="40">
        <f>[6]Tpub_Demande!N156</f>
        <v>52.129489478388152</v>
      </c>
      <c r="O52" s="40">
        <f>[6]Tpub_Demande!O156</f>
        <v>57.097496056237802</v>
      </c>
      <c r="P52" s="40">
        <f>[6]Tpub_Demande!P156</f>
        <v>56.629350400463721</v>
      </c>
      <c r="Q52" s="40">
        <f>[6]Tpub_Demande!Q156</f>
        <v>61.220423499406095</v>
      </c>
      <c r="R52" s="40">
        <f>[6]Tpub_Demande!R156</f>
        <v>60.875932952347434</v>
      </c>
      <c r="S52" s="40">
        <f>[6]Tpub_Demande!S156</f>
        <v>46.023253661893861</v>
      </c>
      <c r="T52" s="40">
        <f>[6]Tpub_Demande!T156</f>
        <v>45.419768766443262</v>
      </c>
      <c r="U52" s="40">
        <f>[6]Tpub_Demande!U156</f>
        <v>60.586091761314961</v>
      </c>
      <c r="V52" s="40">
        <f>[7]EreVolChain!E4003</f>
        <v>69</v>
      </c>
      <c r="W52" s="40">
        <f>[7]EreVolChain!F4003</f>
        <v>71</v>
      </c>
      <c r="X52" s="40">
        <f>[7]EreVolChain!G4003</f>
        <v>30.569444444444446</v>
      </c>
      <c r="Y52" s="40">
        <f>[7]EreVolChain!H4003</f>
        <v>33.527777777777779</v>
      </c>
    </row>
    <row r="53" spans="1:25" s="41" customFormat="1" ht="15" x14ac:dyDescent="0.25">
      <c r="A53" s="37" t="s">
        <v>232</v>
      </c>
      <c r="B53" s="38"/>
      <c r="C53" s="39" t="s">
        <v>209</v>
      </c>
      <c r="D53" s="40">
        <f>[6]Tpub_Demande!D157</f>
        <v>16.128020758986526</v>
      </c>
      <c r="E53" s="40">
        <f>[6]Tpub_Demande!E157</f>
        <v>11.208385157476581</v>
      </c>
      <c r="F53" s="40">
        <f>[6]Tpub_Demande!F157</f>
        <v>12.60664866476041</v>
      </c>
      <c r="G53" s="40">
        <f>[6]Tpub_Demande!G157</f>
        <v>14.168423195774739</v>
      </c>
      <c r="H53" s="40">
        <f>[6]Tpub_Demande!H157</f>
        <v>15.961840974889228</v>
      </c>
      <c r="I53" s="40">
        <f>[6]Tpub_Demande!I157</f>
        <v>14.469927867011375</v>
      </c>
      <c r="J53" s="40">
        <f>[6]Tpub_Demande!J157</f>
        <v>12.364114017609229</v>
      </c>
      <c r="K53" s="40">
        <f>[6]Tpub_Demande!K157</f>
        <v>30.127768143549154</v>
      </c>
      <c r="L53" s="40">
        <f>[6]Tpub_Demande!L157</f>
        <v>26.010800353316551</v>
      </c>
      <c r="M53" s="40">
        <f>[6]Tpub_Demande!M157</f>
        <v>32.134241861488526</v>
      </c>
      <c r="N53" s="40">
        <f>[6]Tpub_Demande!N157</f>
        <v>24.127089937486879</v>
      </c>
      <c r="O53" s="40">
        <f>[6]Tpub_Demande!O157</f>
        <v>77.515499028095292</v>
      </c>
      <c r="P53" s="40">
        <f>[6]Tpub_Demande!P157</f>
        <v>10.391271089475001</v>
      </c>
      <c r="Q53" s="40">
        <f>[6]Tpub_Demande!Q157</f>
        <v>28.68294588101336</v>
      </c>
      <c r="R53" s="40">
        <f>[6]Tpub_Demande!R157</f>
        <v>58.656947128202688</v>
      </c>
      <c r="S53" s="40">
        <f>[6]Tpub_Demande!S157</f>
        <v>39.497459340815041</v>
      </c>
      <c r="T53" s="40">
        <f>[6]Tpub_Demande!T157</f>
        <v>33.102612788128823</v>
      </c>
      <c r="U53" s="40">
        <f>[6]Tpub_Demande!U157</f>
        <v>41.305136972012008</v>
      </c>
      <c r="V53" s="40">
        <f>[7]EreVolChain!E4004</f>
        <v>43</v>
      </c>
      <c r="W53" s="40">
        <f>[7]EreVolChain!F4004</f>
        <v>53</v>
      </c>
      <c r="X53" s="40">
        <f>[7]EreVolChain!G4004</f>
        <v>52</v>
      </c>
      <c r="Y53" s="40">
        <f>[7]EreVolChain!H4004</f>
        <v>64</v>
      </c>
    </row>
    <row r="54" spans="1:25" s="46" customFormat="1" ht="15.75" x14ac:dyDescent="0.25">
      <c r="A54" s="42" t="s">
        <v>73</v>
      </c>
      <c r="B54" s="43"/>
      <c r="C54" s="44" t="s">
        <v>210</v>
      </c>
      <c r="D54" s="45">
        <f>[6]Tpub_Demande!D158</f>
        <v>4.7625363509949601</v>
      </c>
      <c r="E54" s="45">
        <f>[6]Tpub_Demande!E158</f>
        <v>3.3010144866905007</v>
      </c>
      <c r="F54" s="45">
        <f>[6]Tpub_Demande!F158</f>
        <v>3.8000467196854775</v>
      </c>
      <c r="G54" s="45">
        <f>[6]Tpub_Demande!G158</f>
        <v>4.2881700318409317</v>
      </c>
      <c r="H54" s="45">
        <f>[6]Tpub_Demande!H158</f>
        <v>4.7572214784602629</v>
      </c>
      <c r="I54" s="45">
        <f>[6]Tpub_Demande!I158</f>
        <v>4.3086995840289903</v>
      </c>
      <c r="J54" s="45">
        <f>[6]Tpub_Demande!J158</f>
        <v>3.6708727715483378</v>
      </c>
      <c r="K54" s="45">
        <f>[6]Tpub_Demande!K158</f>
        <v>5.0648549236316747</v>
      </c>
      <c r="L54" s="45">
        <f>[6]Tpub_Demande!L158</f>
        <v>5.0439514051503203</v>
      </c>
      <c r="M54" s="45">
        <f>[6]Tpub_Demande!M158</f>
        <v>11.386810712851744</v>
      </c>
      <c r="N54" s="45">
        <f>[6]Tpub_Demande!N158</f>
        <v>24.989717189912234</v>
      </c>
      <c r="O54" s="45">
        <f>[6]Tpub_Demande!O158</f>
        <v>6.6146108328440771</v>
      </c>
      <c r="P54" s="45">
        <f>[6]Tpub_Demande!P158</f>
        <v>6.283049913417722</v>
      </c>
      <c r="Q54" s="45">
        <f>[6]Tpub_Demande!Q158</f>
        <v>16.031511503004396</v>
      </c>
      <c r="R54" s="45">
        <f>[6]Tpub_Demande!R158</f>
        <v>110.08965599832096</v>
      </c>
      <c r="S54" s="45">
        <f>[6]Tpub_Demande!S158</f>
        <v>76.846415052394448</v>
      </c>
      <c r="T54" s="45">
        <f>[6]Tpub_Demande!T158</f>
        <v>14.086560003984754</v>
      </c>
      <c r="U54" s="45">
        <f>[6]Tpub_Demande!U158</f>
        <v>17.88484643540902</v>
      </c>
      <c r="V54" s="45">
        <f>[7]EreVolChain!E4005</f>
        <v>19</v>
      </c>
      <c r="W54" s="45">
        <f>[7]EreVolChain!F4005</f>
        <v>64</v>
      </c>
      <c r="X54" s="45">
        <f>[7]EreVolChain!G4005</f>
        <v>44.307692307692307</v>
      </c>
      <c r="Y54" s="45">
        <f>[7]EreVolChain!H4005</f>
        <v>101.13712374581939</v>
      </c>
    </row>
    <row r="55" spans="1:25" s="46" customFormat="1" ht="15.75" x14ac:dyDescent="0.25">
      <c r="A55" s="42" t="s">
        <v>85</v>
      </c>
      <c r="B55" s="43"/>
      <c r="C55" s="44" t="s">
        <v>211</v>
      </c>
      <c r="D55" s="45">
        <f t="shared" ref="D55:T55" si="25">SUM(D56,D62:D66,D70)</f>
        <v>138901.57137835078</v>
      </c>
      <c r="E55" s="45">
        <f t="shared" si="25"/>
        <v>72920.637800175653</v>
      </c>
      <c r="F55" s="45">
        <f t="shared" si="25"/>
        <v>99308.419371976532</v>
      </c>
      <c r="G55" s="45">
        <f t="shared" si="25"/>
        <v>118788.97608200245</v>
      </c>
      <c r="H55" s="45">
        <f t="shared" si="25"/>
        <v>126502.95766005848</v>
      </c>
      <c r="I55" s="45">
        <f t="shared" si="25"/>
        <v>99532.756916732265</v>
      </c>
      <c r="J55" s="45">
        <f t="shared" si="25"/>
        <v>80914.655555386591</v>
      </c>
      <c r="K55" s="45">
        <f t="shared" si="25"/>
        <v>122795.39562792639</v>
      </c>
      <c r="L55" s="45">
        <f t="shared" si="25"/>
        <v>112214.20121555036</v>
      </c>
      <c r="M55" s="45">
        <f t="shared" si="25"/>
        <v>131606.25981207544</v>
      </c>
      <c r="N55" s="45">
        <f t="shared" si="25"/>
        <v>140253.2529996683</v>
      </c>
      <c r="O55" s="45">
        <f t="shared" si="25"/>
        <v>157756.70670115802</v>
      </c>
      <c r="P55" s="45">
        <f t="shared" si="25"/>
        <v>138663.30263684932</v>
      </c>
      <c r="Q55" s="45">
        <f t="shared" si="25"/>
        <v>144294.68971518063</v>
      </c>
      <c r="R55" s="45">
        <f t="shared" si="25"/>
        <v>151711.35027097526</v>
      </c>
      <c r="S55" s="45">
        <f t="shared" si="25"/>
        <v>145331.92204599874</v>
      </c>
      <c r="T55" s="45">
        <f t="shared" si="25"/>
        <v>133938.19080530331</v>
      </c>
      <c r="U55" s="45">
        <f>SUM(U56,U62:U66,U70)</f>
        <v>153890.70737172003</v>
      </c>
      <c r="V55" s="45">
        <f>[7]EreVolChain!E4006</f>
        <v>174720</v>
      </c>
      <c r="W55" s="45">
        <f>[7]EreVolChain!F4006</f>
        <v>189725</v>
      </c>
      <c r="X55" s="45">
        <f>[7]EreVolChain!G4006</f>
        <v>191232.69938681764</v>
      </c>
      <c r="Y55" s="45">
        <f>[7]EreVolChain!H4006</f>
        <v>190638.43395371607</v>
      </c>
    </row>
    <row r="56" spans="1:25" s="41" customFormat="1" ht="15" x14ac:dyDescent="0.25">
      <c r="A56" s="37" t="s">
        <v>87</v>
      </c>
      <c r="B56" s="38"/>
      <c r="C56" s="39" t="s">
        <v>78</v>
      </c>
      <c r="D56" s="40">
        <f t="shared" ref="D56:T56" si="26">SUM(D57:D61)</f>
        <v>60212.524326118204</v>
      </c>
      <c r="E56" s="40">
        <f t="shared" si="26"/>
        <v>32263.092646529069</v>
      </c>
      <c r="F56" s="40">
        <f t="shared" si="26"/>
        <v>46891.722060844128</v>
      </c>
      <c r="G56" s="40">
        <f t="shared" si="26"/>
        <v>54897.153052701047</v>
      </c>
      <c r="H56" s="40">
        <f t="shared" si="26"/>
        <v>57183.095316772327</v>
      </c>
      <c r="I56" s="40">
        <f t="shared" si="26"/>
        <v>50001.789559876095</v>
      </c>
      <c r="J56" s="40">
        <f t="shared" si="26"/>
        <v>31261.668434552801</v>
      </c>
      <c r="K56" s="40">
        <f t="shared" si="26"/>
        <v>44122.798073451486</v>
      </c>
      <c r="L56" s="40">
        <f t="shared" si="26"/>
        <v>37882.502335817771</v>
      </c>
      <c r="M56" s="40">
        <f t="shared" si="26"/>
        <v>48212.537043713528</v>
      </c>
      <c r="N56" s="40">
        <f t="shared" si="26"/>
        <v>52389.517770865728</v>
      </c>
      <c r="O56" s="40">
        <f t="shared" si="26"/>
        <v>58108.801744261211</v>
      </c>
      <c r="P56" s="40">
        <f t="shared" si="26"/>
        <v>48103.434892519697</v>
      </c>
      <c r="Q56" s="40">
        <f t="shared" si="26"/>
        <v>53957.285427268122</v>
      </c>
      <c r="R56" s="40">
        <f t="shared" si="26"/>
        <v>53193.231679816818</v>
      </c>
      <c r="S56" s="40">
        <f t="shared" si="26"/>
        <v>44147.038844253126</v>
      </c>
      <c r="T56" s="40">
        <f t="shared" si="26"/>
        <v>38789.706665992977</v>
      </c>
      <c r="U56" s="40">
        <f>SUM(U57:U61)</f>
        <v>53470.548854564156</v>
      </c>
      <c r="V56" s="40">
        <f>[7]EreVolChain!E4007</f>
        <v>54146</v>
      </c>
      <c r="W56" s="40">
        <f>[7]EreVolChain!F4007</f>
        <v>56241.000000000007</v>
      </c>
      <c r="X56" s="40">
        <f>[7]EreVolChain!G4007</f>
        <v>61610.606697791351</v>
      </c>
      <c r="Y56" s="40">
        <f>[7]EreVolChain!H4007</f>
        <v>61912.992406766556</v>
      </c>
    </row>
    <row r="57" spans="1:25" s="36" customFormat="1" ht="12" x14ac:dyDescent="0.2">
      <c r="A57" s="33" t="s">
        <v>233</v>
      </c>
      <c r="B57" s="34"/>
      <c r="C57" s="35" t="s">
        <v>212</v>
      </c>
      <c r="D57" s="20">
        <f>[6]Tpub_Demande!D161</f>
        <v>20901.608166777813</v>
      </c>
      <c r="E57" s="20">
        <f>[6]Tpub_Demande!E161</f>
        <v>11843.687377885004</v>
      </c>
      <c r="F57" s="20">
        <f>[6]Tpub_Demande!F161</f>
        <v>24682.774400293056</v>
      </c>
      <c r="G57" s="20">
        <f>[6]Tpub_Demande!G161</f>
        <v>19905.677697892927</v>
      </c>
      <c r="H57" s="20">
        <f>[6]Tpub_Demande!H161</f>
        <v>19238.009194761598</v>
      </c>
      <c r="I57" s="20">
        <f>[6]Tpub_Demande!I161</f>
        <v>19000.781842251556</v>
      </c>
      <c r="J57" s="20">
        <f>[6]Tpub_Demande!J161</f>
        <v>9049.3643399332304</v>
      </c>
      <c r="K57" s="20">
        <f>[6]Tpub_Demande!K161</f>
        <v>23442.398859545436</v>
      </c>
      <c r="L57" s="20">
        <f>[6]Tpub_Demande!L161</f>
        <v>10230.707366192088</v>
      </c>
      <c r="M57" s="20">
        <f>[6]Tpub_Demande!M161</f>
        <v>20540.080617841053</v>
      </c>
      <c r="N57" s="20">
        <f>[6]Tpub_Demande!N161</f>
        <v>23311.912139820444</v>
      </c>
      <c r="O57" s="20">
        <f>[6]Tpub_Demande!O161</f>
        <v>30080.698880316726</v>
      </c>
      <c r="P57" s="20">
        <f>[6]Tpub_Demande!P161</f>
        <v>21092.031327243119</v>
      </c>
      <c r="Q57" s="20">
        <f>[6]Tpub_Demande!Q161</f>
        <v>26271.064621739766</v>
      </c>
      <c r="R57" s="20">
        <f>[6]Tpub_Demande!R161</f>
        <v>22907.760320084439</v>
      </c>
      <c r="S57" s="20">
        <f>[6]Tpub_Demande!S161</f>
        <v>12734.8783578946</v>
      </c>
      <c r="T57" s="20">
        <f>[6]Tpub_Demande!T161</f>
        <v>12137.096154626692</v>
      </c>
      <c r="U57" s="20">
        <f>[6]Tpub_Demande!U161</f>
        <v>24340.276154708463</v>
      </c>
      <c r="V57" s="20">
        <f>[7]EreVolChain!E4008</f>
        <v>23259</v>
      </c>
      <c r="W57" s="20">
        <f>[7]EreVolChain!F4008</f>
        <v>23770.999999999996</v>
      </c>
      <c r="X57" s="20">
        <f>[7]EreVolChain!G4008</f>
        <v>25107.055862571215</v>
      </c>
      <c r="Y57" s="20">
        <f>[7]EreVolChain!H4008</f>
        <v>25460.377038078779</v>
      </c>
    </row>
    <row r="58" spans="1:25" s="36" customFormat="1" ht="12" x14ac:dyDescent="0.2">
      <c r="A58" s="33" t="s">
        <v>234</v>
      </c>
      <c r="B58" s="34"/>
      <c r="C58" s="35" t="s">
        <v>213</v>
      </c>
      <c r="D58" s="20">
        <f>[6]Tpub_Demande!D162</f>
        <v>9812.3831218062096</v>
      </c>
      <c r="E58" s="20">
        <f>[6]Tpub_Demande!E162</f>
        <v>6745.5465185854628</v>
      </c>
      <c r="F58" s="20">
        <f>[6]Tpub_Demande!F162</f>
        <v>9169.6337420064228</v>
      </c>
      <c r="G58" s="20">
        <f>[6]Tpub_Demande!G162</f>
        <v>8564.762088748017</v>
      </c>
      <c r="H58" s="20">
        <f>[6]Tpub_Demande!H162</f>
        <v>9246.7929343767282</v>
      </c>
      <c r="I58" s="20">
        <f>[6]Tpub_Demande!I162</f>
        <v>8755.131374508208</v>
      </c>
      <c r="J58" s="20">
        <f>[6]Tpub_Demande!J162</f>
        <v>6489.91924719282</v>
      </c>
      <c r="K58" s="20">
        <f>[6]Tpub_Demande!K162</f>
        <v>5665.9949789659995</v>
      </c>
      <c r="L58" s="20">
        <f>[6]Tpub_Demande!L162</f>
        <v>5749.778738330021</v>
      </c>
      <c r="M58" s="20">
        <f>[6]Tpub_Demande!M162</f>
        <v>6472.4324267616794</v>
      </c>
      <c r="N58" s="20">
        <f>[6]Tpub_Demande!N162</f>
        <v>5524.5851767723898</v>
      </c>
      <c r="O58" s="20">
        <f>[6]Tpub_Demande!O162</f>
        <v>3672.4147761026638</v>
      </c>
      <c r="P58" s="20">
        <f>[6]Tpub_Demande!P162</f>
        <v>2949.5318038789824</v>
      </c>
      <c r="Q58" s="20">
        <f>[6]Tpub_Demande!Q162</f>
        <v>2299.5418296646967</v>
      </c>
      <c r="R58" s="20">
        <f>[6]Tpub_Demande!R162</f>
        <v>3500.4066852937462</v>
      </c>
      <c r="S58" s="20">
        <f>[6]Tpub_Demande!S162</f>
        <v>2834.7347921257128</v>
      </c>
      <c r="T58" s="20">
        <f>[6]Tpub_Demande!T162</f>
        <v>4443.4558559007764</v>
      </c>
      <c r="U58" s="20">
        <f>[6]Tpub_Demande!U162</f>
        <v>5571.3448928060516</v>
      </c>
      <c r="V58" s="20">
        <f>[7]EreVolChain!E4009</f>
        <v>5861</v>
      </c>
      <c r="W58" s="20">
        <f>[7]EreVolChain!F4009</f>
        <v>6731</v>
      </c>
      <c r="X58" s="20">
        <f>[7]EreVolChain!G4009</f>
        <v>7083.8057290873076</v>
      </c>
      <c r="Y58" s="20">
        <f>[7]EreVolChain!H4009</f>
        <v>7363.6936846871495</v>
      </c>
    </row>
    <row r="59" spans="1:25" s="36" customFormat="1" ht="12" x14ac:dyDescent="0.2">
      <c r="A59" s="33" t="s">
        <v>235</v>
      </c>
      <c r="B59" s="34"/>
      <c r="C59" s="35" t="s">
        <v>214</v>
      </c>
      <c r="D59" s="20">
        <f>[6]Tpub_Demande!D163</f>
        <v>648.06050369208128</v>
      </c>
      <c r="E59" s="20">
        <f>[6]Tpub_Demande!E163</f>
        <v>453.47987447362971</v>
      </c>
      <c r="F59" s="20">
        <f>[6]Tpub_Demande!F163</f>
        <v>510.08285446900089</v>
      </c>
      <c r="G59" s="20">
        <f>[6]Tpub_Demande!G163</f>
        <v>573.23066846842448</v>
      </c>
      <c r="H59" s="20">
        <f>[6]Tpub_Demande!H163</f>
        <v>641.01303869808692</v>
      </c>
      <c r="I59" s="20">
        <f>[6]Tpub_Demande!I163</f>
        <v>586.01738103055879</v>
      </c>
      <c r="J59" s="20">
        <f>[6]Tpub_Demande!J163</f>
        <v>499.50460068495721</v>
      </c>
      <c r="K59" s="20">
        <f>[6]Tpub_Demande!K163</f>
        <v>603.26626311055327</v>
      </c>
      <c r="L59" s="20">
        <f>[6]Tpub_Demande!L163</f>
        <v>3232.3272057164331</v>
      </c>
      <c r="M59" s="20">
        <f>[6]Tpub_Demande!M163</f>
        <v>1122.8192669937548</v>
      </c>
      <c r="N59" s="20">
        <f>[6]Tpub_Demande!N163</f>
        <v>1703.8355025935784</v>
      </c>
      <c r="O59" s="20">
        <f>[6]Tpub_Demande!O163</f>
        <v>2284.3164396627944</v>
      </c>
      <c r="P59" s="20">
        <f>[6]Tpub_Demande!P163</f>
        <v>1593.9189491739305</v>
      </c>
      <c r="Q59" s="20">
        <f>[6]Tpub_Demande!Q163</f>
        <v>2633.8049298441415</v>
      </c>
      <c r="R59" s="20">
        <f>[6]Tpub_Demande!R163</f>
        <v>1462.2630699940551</v>
      </c>
      <c r="S59" s="20">
        <f>[6]Tpub_Demande!S163</f>
        <v>1102.4421714557814</v>
      </c>
      <c r="T59" s="20">
        <f>[6]Tpub_Demande!T163</f>
        <v>706.4621460404428</v>
      </c>
      <c r="U59" s="20">
        <f>[6]Tpub_Demande!U163</f>
        <v>871.94936564509885</v>
      </c>
      <c r="V59" s="20">
        <f>[7]EreVolChain!E4010</f>
        <v>965</v>
      </c>
      <c r="W59" s="20">
        <f>[7]EreVolChain!F4010</f>
        <v>985.99999999999989</v>
      </c>
      <c r="X59" s="20">
        <f>[7]EreVolChain!G4010</f>
        <v>268.46534653465346</v>
      </c>
      <c r="Y59" s="20">
        <f>[7]EreVolChain!H4010</f>
        <v>111.5315594059406</v>
      </c>
    </row>
    <row r="60" spans="1:25" s="36" customFormat="1" ht="12" x14ac:dyDescent="0.2">
      <c r="A60" s="33" t="s">
        <v>236</v>
      </c>
      <c r="B60" s="34"/>
      <c r="C60" s="35" t="s">
        <v>215</v>
      </c>
      <c r="D60" s="20">
        <f>[6]Tpub_Demande!D164</f>
        <v>24795.708360913275</v>
      </c>
      <c r="E60" s="20">
        <f>[6]Tpub_Demande!E164</f>
        <v>8200.6979148023875</v>
      </c>
      <c r="F60" s="20">
        <f>[6]Tpub_Demande!F164</f>
        <v>9069.604221922611</v>
      </c>
      <c r="G60" s="20">
        <f>[6]Tpub_Demande!G164</f>
        <v>17686.266252862446</v>
      </c>
      <c r="H60" s="20">
        <f>[6]Tpub_Demande!H164</f>
        <v>15841.334170699021</v>
      </c>
      <c r="I60" s="20">
        <f>[6]Tpub_Demande!I164</f>
        <v>12495.13815250818</v>
      </c>
      <c r="J60" s="20">
        <f>[6]Tpub_Demande!J164</f>
        <v>9791.5800612211206</v>
      </c>
      <c r="K60" s="20">
        <f>[6]Tpub_Demande!K164</f>
        <v>10036.114710452954</v>
      </c>
      <c r="L60" s="20">
        <f>[6]Tpub_Demande!L164</f>
        <v>12234.270918541342</v>
      </c>
      <c r="M60" s="20">
        <f>[6]Tpub_Demande!M164</f>
        <v>13606.442205641324</v>
      </c>
      <c r="N60" s="20">
        <f>[6]Tpub_Demande!N164</f>
        <v>10887.50487587584</v>
      </c>
      <c r="O60" s="20">
        <f>[6]Tpub_Demande!O164</f>
        <v>13141.036632091671</v>
      </c>
      <c r="P60" s="20">
        <f>[6]Tpub_Demande!P164</f>
        <v>13251.354627749795</v>
      </c>
      <c r="Q60" s="20">
        <f>[6]Tpub_Demande!Q164</f>
        <v>13049.308004482669</v>
      </c>
      <c r="R60" s="20">
        <f>[6]Tpub_Demande!R164</f>
        <v>15037.186134513253</v>
      </c>
      <c r="S60" s="20">
        <f>[6]Tpub_Demande!S164</f>
        <v>18957.737243219301</v>
      </c>
      <c r="T60" s="20">
        <f>[6]Tpub_Demande!T164</f>
        <v>12716.817264343559</v>
      </c>
      <c r="U60" s="20">
        <f>[6]Tpub_Demande!U164</f>
        <v>11249.451520137331</v>
      </c>
      <c r="V60" s="20">
        <f>[7]EreVolChain!E4011</f>
        <v>11958</v>
      </c>
      <c r="W60" s="20">
        <f>[7]EreVolChain!F4011</f>
        <v>13085</v>
      </c>
      <c r="X60" s="20">
        <f>[7]EreVolChain!G4011</f>
        <v>13441.067953785345</v>
      </c>
      <c r="Y60" s="20">
        <f>[7]EreVolChain!H4011</f>
        <v>13243.627399266727</v>
      </c>
    </row>
    <row r="61" spans="1:25" s="36" customFormat="1" ht="12" x14ac:dyDescent="0.2">
      <c r="A61" s="33" t="s">
        <v>237</v>
      </c>
      <c r="B61" s="34"/>
      <c r="C61" s="35" t="s">
        <v>216</v>
      </c>
      <c r="D61" s="20">
        <f>[6]Tpub_Demande!D165</f>
        <v>4054.7641729288193</v>
      </c>
      <c r="E61" s="20">
        <f>[6]Tpub_Demande!E165</f>
        <v>5019.6809607825835</v>
      </c>
      <c r="F61" s="20">
        <f>[6]Tpub_Demande!F165</f>
        <v>3459.626842153044</v>
      </c>
      <c r="G61" s="20">
        <f>[6]Tpub_Demande!G165</f>
        <v>8167.2163447292423</v>
      </c>
      <c r="H61" s="20">
        <f>[6]Tpub_Demande!H165</f>
        <v>12215.945978236892</v>
      </c>
      <c r="I61" s="20">
        <f>[6]Tpub_Demande!I165</f>
        <v>9164.7208095775895</v>
      </c>
      <c r="J61" s="20">
        <f>[6]Tpub_Demande!J165</f>
        <v>5431.3001855206703</v>
      </c>
      <c r="K61" s="20">
        <f>[6]Tpub_Demande!K165</f>
        <v>4375.0232613765456</v>
      </c>
      <c r="L61" s="20">
        <f>[6]Tpub_Demande!L165</f>
        <v>6435.4181070378872</v>
      </c>
      <c r="M61" s="20">
        <f>[6]Tpub_Demande!M165</f>
        <v>6470.7625264757144</v>
      </c>
      <c r="N61" s="20">
        <f>[6]Tpub_Demande!N165</f>
        <v>10961.680075803471</v>
      </c>
      <c r="O61" s="20">
        <f>[6]Tpub_Demande!O165</f>
        <v>8930.3350160873506</v>
      </c>
      <c r="P61" s="20">
        <f>[6]Tpub_Demande!P165</f>
        <v>9216.5981844738708</v>
      </c>
      <c r="Q61" s="20">
        <f>[6]Tpub_Demande!Q165</f>
        <v>9703.5660415368493</v>
      </c>
      <c r="R61" s="20">
        <f>[6]Tpub_Demande!R165</f>
        <v>10285.615469931317</v>
      </c>
      <c r="S61" s="20">
        <f>[6]Tpub_Demande!S165</f>
        <v>8517.2462795577303</v>
      </c>
      <c r="T61" s="20">
        <f>[6]Tpub_Demande!T165</f>
        <v>8785.87524508151</v>
      </c>
      <c r="U61" s="20">
        <f>[6]Tpub_Demande!U165</f>
        <v>11437.526921267217</v>
      </c>
      <c r="V61" s="20">
        <f>[7]EreVolChain!E4012</f>
        <v>12103</v>
      </c>
      <c r="W61" s="20">
        <f>[7]EreVolChain!F4012</f>
        <v>11668</v>
      </c>
      <c r="X61" s="20">
        <f>[7]EreVolChain!G4012</f>
        <v>15723.37820623171</v>
      </c>
      <c r="Y61" s="20">
        <f>[7]EreVolChain!H4012</f>
        <v>15728.515893529524</v>
      </c>
    </row>
    <row r="62" spans="1:25" s="41" customFormat="1" ht="15" x14ac:dyDescent="0.25">
      <c r="A62" s="37" t="s">
        <v>89</v>
      </c>
      <c r="B62" s="38"/>
      <c r="C62" s="39" t="s">
        <v>217</v>
      </c>
      <c r="D62" s="40">
        <f>[6]Tpub_Demande!D166</f>
        <v>27977.562665253885</v>
      </c>
      <c r="E62" s="40">
        <f>[6]Tpub_Demande!E166</f>
        <v>16991.848276202461</v>
      </c>
      <c r="F62" s="40">
        <f>[6]Tpub_Demande!F166</f>
        <v>25964.469514692384</v>
      </c>
      <c r="G62" s="40">
        <f>[6]Tpub_Demande!G166</f>
        <v>16359.660172022337</v>
      </c>
      <c r="H62" s="40">
        <f>[6]Tpub_Demande!H166</f>
        <v>34732.059023274531</v>
      </c>
      <c r="I62" s="40">
        <f>[6]Tpub_Demande!I166</f>
        <v>25234.797918296281</v>
      </c>
      <c r="J62" s="40">
        <f>[6]Tpub_Demande!J166</f>
        <v>22558.005196147973</v>
      </c>
      <c r="K62" s="40">
        <f>[6]Tpub_Demande!K166</f>
        <v>50803.475798941756</v>
      </c>
      <c r="L62" s="40">
        <f>[6]Tpub_Demande!L166</f>
        <v>39662.762451636459</v>
      </c>
      <c r="M62" s="40">
        <f>[6]Tpub_Demande!M166</f>
        <v>45353.713947459975</v>
      </c>
      <c r="N62" s="40">
        <f>[6]Tpub_Demande!N166</f>
        <v>37174.563826847276</v>
      </c>
      <c r="O62" s="40">
        <f>[6]Tpub_Demande!O166</f>
        <v>49387.800914667976</v>
      </c>
      <c r="P62" s="40">
        <f>[6]Tpub_Demande!P166</f>
        <v>37291.734182058957</v>
      </c>
      <c r="Q62" s="40">
        <f>[6]Tpub_Demande!Q166</f>
        <v>31940.627213419368</v>
      </c>
      <c r="R62" s="40">
        <f>[6]Tpub_Demande!R166</f>
        <v>33554.311779166477</v>
      </c>
      <c r="S62" s="40">
        <f>[6]Tpub_Demande!S166</f>
        <v>30416.623883575117</v>
      </c>
      <c r="T62" s="40">
        <f>[6]Tpub_Demande!T166</f>
        <v>40795.998084869127</v>
      </c>
      <c r="U62" s="40">
        <f>[6]Tpub_Demande!U166</f>
        <v>37312.044202745325</v>
      </c>
      <c r="V62" s="40">
        <f>[7]EreVolChain!E4013</f>
        <v>47605</v>
      </c>
      <c r="W62" s="40">
        <f>[7]EreVolChain!F4013</f>
        <v>51628</v>
      </c>
      <c r="X62" s="40">
        <f>[7]EreVolChain!G4013</f>
        <v>53568.206081356482</v>
      </c>
      <c r="Y62" s="40">
        <f>[7]EreVolChain!H4013</f>
        <v>54789.161245091629</v>
      </c>
    </row>
    <row r="63" spans="1:25" s="41" customFormat="1" ht="15" x14ac:dyDescent="0.25">
      <c r="A63" s="37" t="s">
        <v>91</v>
      </c>
      <c r="B63" s="38"/>
      <c r="C63" s="39" t="s">
        <v>218</v>
      </c>
      <c r="D63" s="40">
        <f>[6]Tpub_Demande!D167</f>
        <v>4174.9492610026919</v>
      </c>
      <c r="E63" s="40">
        <f>[6]Tpub_Demande!E167</f>
        <v>2932.579161114701</v>
      </c>
      <c r="F63" s="40">
        <f>[6]Tpub_Demande!F167</f>
        <v>3282.3837367256888</v>
      </c>
      <c r="G63" s="40">
        <f>[6]Tpub_Demande!G167</f>
        <v>3702.929058030531</v>
      </c>
      <c r="H63" s="40">
        <f>[6]Tpub_Demande!H167</f>
        <v>4168.0521254117448</v>
      </c>
      <c r="I63" s="40">
        <f>[6]Tpub_Demande!I167</f>
        <v>3796.9179334910132</v>
      </c>
      <c r="J63" s="40">
        <f>[6]Tpub_Demande!J167</f>
        <v>3859.1748947001834</v>
      </c>
      <c r="K63" s="40">
        <f>[6]Tpub_Demande!K167</f>
        <v>5994.543306350859</v>
      </c>
      <c r="L63" s="40">
        <f>[6]Tpub_Demande!L167</f>
        <v>6549.4297308855521</v>
      </c>
      <c r="M63" s="40">
        <f>[6]Tpub_Demande!M167</f>
        <v>3118.6274096011016</v>
      </c>
      <c r="N63" s="40">
        <f>[6]Tpub_Demande!N167</f>
        <v>9045.224237454071</v>
      </c>
      <c r="O63" s="40">
        <f>[6]Tpub_Demande!O167</f>
        <v>6112.1951783245995</v>
      </c>
      <c r="P63" s="40">
        <f>[6]Tpub_Demande!P167</f>
        <v>9752.551749097267</v>
      </c>
      <c r="Q63" s="40">
        <f>[6]Tpub_Demande!Q167</f>
        <v>16002.792467104522</v>
      </c>
      <c r="R63" s="40">
        <f>[6]Tpub_Demande!R167</f>
        <v>13532.220137282135</v>
      </c>
      <c r="S63" s="40">
        <f>[6]Tpub_Demande!S167</f>
        <v>13527.745293247455</v>
      </c>
      <c r="T63" s="40">
        <f>[6]Tpub_Demande!T167</f>
        <v>14760.786304706649</v>
      </c>
      <c r="U63" s="40">
        <f>[6]Tpub_Demande!U167</f>
        <v>18350.565365338298</v>
      </c>
      <c r="V63" s="40">
        <f>[7]EreVolChain!E4014</f>
        <v>20462</v>
      </c>
      <c r="W63" s="40">
        <f>[7]EreVolChain!F4014</f>
        <v>21076</v>
      </c>
      <c r="X63" s="40">
        <f>[7]EreVolChain!G4014</f>
        <v>21718.144833676772</v>
      </c>
      <c r="Y63" s="40">
        <f>[7]EreVolChain!H4014</f>
        <v>20782.400338681531</v>
      </c>
    </row>
    <row r="64" spans="1:25" s="41" customFormat="1" ht="15" x14ac:dyDescent="0.25">
      <c r="A64" s="37" t="s">
        <v>93</v>
      </c>
      <c r="B64" s="38"/>
      <c r="C64" s="39" t="s">
        <v>219</v>
      </c>
      <c r="D64" s="40">
        <f>[6]Tpub_Demande!D168</f>
        <v>6983.1861282287255</v>
      </c>
      <c r="E64" s="40">
        <f>[6]Tpub_Demande!E168</f>
        <v>2210.061388222548</v>
      </c>
      <c r="F64" s="40">
        <f>[6]Tpub_Demande!F168</f>
        <v>2392.6455295138985</v>
      </c>
      <c r="G64" s="40">
        <f>[6]Tpub_Demande!G168</f>
        <v>6593.6306330988245</v>
      </c>
      <c r="H64" s="40">
        <f>[6]Tpub_Demande!H168</f>
        <v>3957.7336812495655</v>
      </c>
      <c r="I64" s="40">
        <f>[6]Tpub_Demande!I168</f>
        <v>4144.2067445292523</v>
      </c>
      <c r="J64" s="40">
        <f>[6]Tpub_Demande!J168</f>
        <v>5120.9578915407765</v>
      </c>
      <c r="K64" s="40">
        <f>[6]Tpub_Demande!K168</f>
        <v>4947.597531630061</v>
      </c>
      <c r="L64" s="40">
        <f>[6]Tpub_Demande!L168</f>
        <v>5456.9876660102109</v>
      </c>
      <c r="M64" s="40">
        <f>[6]Tpub_Demande!M168</f>
        <v>5401.6926063356304</v>
      </c>
      <c r="N64" s="40">
        <f>[6]Tpub_Demande!N168</f>
        <v>6454.6667324560422</v>
      </c>
      <c r="O64" s="40">
        <f>[6]Tpub_Demande!O168</f>
        <v>6741.4319094642278</v>
      </c>
      <c r="P64" s="40">
        <f>[6]Tpub_Demande!P168</f>
        <v>7764.2320789882342</v>
      </c>
      <c r="Q64" s="40">
        <f>[6]Tpub_Demande!Q168</f>
        <v>7880.6974085527036</v>
      </c>
      <c r="R64" s="40">
        <f>[6]Tpub_Demande!R168</f>
        <v>8568.4665908995848</v>
      </c>
      <c r="S64" s="40">
        <f>[6]Tpub_Demande!S168</f>
        <v>4637.1297642232948</v>
      </c>
      <c r="T64" s="40">
        <f>[6]Tpub_Demande!T168</f>
        <v>6819.3960653610275</v>
      </c>
      <c r="U64" s="40">
        <f>[6]Tpub_Demande!U168</f>
        <v>9013.1113550452901</v>
      </c>
      <c r="V64" s="40">
        <f>[7]EreVolChain!E4015</f>
        <v>10265</v>
      </c>
      <c r="W64" s="40">
        <f>[7]EreVolChain!F4015</f>
        <v>10491</v>
      </c>
      <c r="X64" s="40">
        <f>[7]EreVolChain!G4015</f>
        <v>10357.394791864665</v>
      </c>
      <c r="Y64" s="40">
        <f>[7]EreVolChain!H4015</f>
        <v>10202.74762613621</v>
      </c>
    </row>
    <row r="65" spans="1:25" s="41" customFormat="1" ht="15" x14ac:dyDescent="0.25">
      <c r="A65" s="37" t="s">
        <v>95</v>
      </c>
      <c r="B65" s="38"/>
      <c r="C65" s="39" t="s">
        <v>220</v>
      </c>
      <c r="D65" s="40">
        <f>[6]Tpub_Demande!D169</f>
        <v>3591.9238548647436</v>
      </c>
      <c r="E65" s="40">
        <f>[6]Tpub_Demande!E169</f>
        <v>2476.7359830289865</v>
      </c>
      <c r="F65" s="40">
        <f>[6]Tpub_Demande!F169</f>
        <v>2787.2087947342761</v>
      </c>
      <c r="G65" s="40">
        <f>[6]Tpub_Demande!G169</f>
        <v>3174.4492688064183</v>
      </c>
      <c r="H65" s="40">
        <f>[6]Tpub_Demande!H169</f>
        <v>3548.1615968093688</v>
      </c>
      <c r="I65" s="40">
        <f>[6]Tpub_Demande!I169</f>
        <v>3208.0953273976215</v>
      </c>
      <c r="J65" s="40">
        <f>[6]Tpub_Demande!J169</f>
        <v>2975.4444698029406</v>
      </c>
      <c r="K65" s="40">
        <f>[6]Tpub_Demande!K169</f>
        <v>4996.8897095824786</v>
      </c>
      <c r="L65" s="40">
        <f>[6]Tpub_Demande!L169</f>
        <v>4305.5685419134452</v>
      </c>
      <c r="M65" s="40">
        <f>[6]Tpub_Demande!M169</f>
        <v>4625.305625590594</v>
      </c>
      <c r="N65" s="40">
        <f>[6]Tpub_Demande!N169</f>
        <v>11333.468880232585</v>
      </c>
      <c r="O65" s="40">
        <f>[6]Tpub_Demande!O169</f>
        <v>11236.980404265363</v>
      </c>
      <c r="P65" s="40">
        <f>[6]Tpub_Demande!P169</f>
        <v>7612.8494735307449</v>
      </c>
      <c r="Q65" s="40">
        <f>[6]Tpub_Demande!Q169</f>
        <v>7152.1950188123719</v>
      </c>
      <c r="R65" s="40">
        <f>[6]Tpub_Demande!R169</f>
        <v>9416.3986041211792</v>
      </c>
      <c r="S65" s="40">
        <f>[6]Tpub_Demande!S169</f>
        <v>8054.5570033292997</v>
      </c>
      <c r="T65" s="40">
        <f>[6]Tpub_Demande!T169</f>
        <v>6252.5099371780107</v>
      </c>
      <c r="U65" s="40">
        <f>[6]Tpub_Demande!U169</f>
        <v>7691.8878164952966</v>
      </c>
      <c r="V65" s="40">
        <f>[7]EreVolChain!E4016</f>
        <v>8247</v>
      </c>
      <c r="W65" s="40">
        <f>[7]EreVolChain!F4016</f>
        <v>10455</v>
      </c>
      <c r="X65" s="40">
        <f>[7]EreVolChain!G4016</f>
        <v>9978.937657575063</v>
      </c>
      <c r="Y65" s="40">
        <f>[7]EreVolChain!H4016</f>
        <v>6710.2326592935669</v>
      </c>
    </row>
    <row r="66" spans="1:25" s="41" customFormat="1" ht="15" x14ac:dyDescent="0.25">
      <c r="A66" s="37" t="s">
        <v>97</v>
      </c>
      <c r="B66" s="38"/>
      <c r="C66" s="39" t="s">
        <v>160</v>
      </c>
      <c r="D66" s="40">
        <f t="shared" ref="D66:T66" si="27">SUM(D67:D69)</f>
        <v>34328.947741462653</v>
      </c>
      <c r="E66" s="40">
        <f t="shared" si="27"/>
        <v>14060.949221952553</v>
      </c>
      <c r="F66" s="40">
        <f t="shared" si="27"/>
        <v>16871.30097589346</v>
      </c>
      <c r="G66" s="40">
        <f t="shared" si="27"/>
        <v>32624.612477843952</v>
      </c>
      <c r="H66" s="40">
        <f t="shared" si="27"/>
        <v>20421.88405633223</v>
      </c>
      <c r="I66" s="40">
        <f t="shared" si="27"/>
        <v>11265.007919987615</v>
      </c>
      <c r="J66" s="40">
        <f t="shared" si="27"/>
        <v>13961.381385816634</v>
      </c>
      <c r="K66" s="40">
        <f t="shared" si="27"/>
        <v>10978.356430730579</v>
      </c>
      <c r="L66" s="40">
        <f t="shared" si="27"/>
        <v>16758.303614545919</v>
      </c>
      <c r="M66" s="40">
        <f t="shared" si="27"/>
        <v>23650.459099557385</v>
      </c>
      <c r="N66" s="40">
        <f t="shared" si="27"/>
        <v>22009.97737843385</v>
      </c>
      <c r="O66" s="40">
        <f t="shared" si="27"/>
        <v>23754.016251667184</v>
      </c>
      <c r="P66" s="40">
        <f t="shared" si="27"/>
        <v>25249.633444957184</v>
      </c>
      <c r="Q66" s="40">
        <f t="shared" si="27"/>
        <v>24784.791693960899</v>
      </c>
      <c r="R66" s="40">
        <f t="shared" si="27"/>
        <v>30212.646208058955</v>
      </c>
      <c r="S66" s="40">
        <f t="shared" si="27"/>
        <v>40958.118224859158</v>
      </c>
      <c r="T66" s="40">
        <f t="shared" si="27"/>
        <v>24046.7669666865</v>
      </c>
      <c r="U66" s="40">
        <f>SUM(U67:U69)</f>
        <v>24904.170790086195</v>
      </c>
      <c r="V66" s="40">
        <f>[7]EreVolChain!E4017</f>
        <v>30558</v>
      </c>
      <c r="W66" s="40">
        <f>[7]EreVolChain!F4017</f>
        <v>33230</v>
      </c>
      <c r="X66" s="40">
        <f>[7]EreVolChain!G4017</f>
        <v>28172.403855659912</v>
      </c>
      <c r="Y66" s="40">
        <f>[7]EreVolChain!H4017</f>
        <v>28692.427140187225</v>
      </c>
    </row>
    <row r="67" spans="1:25" s="36" customFormat="1" ht="12" x14ac:dyDescent="0.2">
      <c r="A67" s="33" t="s">
        <v>238</v>
      </c>
      <c r="B67" s="34"/>
      <c r="C67" s="35" t="s">
        <v>221</v>
      </c>
      <c r="D67" s="20">
        <f>[6]Tpub_Demande!D171</f>
        <v>19779.265980453871</v>
      </c>
      <c r="E67" s="20">
        <f>[6]Tpub_Demande!E171</f>
        <v>8858.6869134688459</v>
      </c>
      <c r="F67" s="20">
        <f>[6]Tpub_Demande!F171</f>
        <v>8238.9043757362178</v>
      </c>
      <c r="G67" s="20">
        <f>[6]Tpub_Demande!G171</f>
        <v>17856.252780262548</v>
      </c>
      <c r="H67" s="20">
        <f>[6]Tpub_Demande!H171</f>
        <v>11191.598181279973</v>
      </c>
      <c r="I67" s="20">
        <f>[6]Tpub_Demande!I171</f>
        <v>5919.241486040667</v>
      </c>
      <c r="J67" s="20">
        <f>[6]Tpub_Demande!J171</f>
        <v>8853.2011918845874</v>
      </c>
      <c r="K67" s="20">
        <f>[6]Tpub_Demande!K171</f>
        <v>7049.1273096913737</v>
      </c>
      <c r="L67" s="20">
        <f>[6]Tpub_Demande!L171</f>
        <v>10587.910049524602</v>
      </c>
      <c r="M67" s="20">
        <f>[6]Tpub_Demande!M171</f>
        <v>13699.916986492404</v>
      </c>
      <c r="N67" s="20">
        <f>[6]Tpub_Demande!N171</f>
        <v>14951.08231783625</v>
      </c>
      <c r="O67" s="20">
        <f>[6]Tpub_Demande!O171</f>
        <v>13849.945659257777</v>
      </c>
      <c r="P67" s="20">
        <f>[6]Tpub_Demande!P171</f>
        <v>15728.252044958543</v>
      </c>
      <c r="Q67" s="20">
        <f>[6]Tpub_Demande!Q171</f>
        <v>15574.798639710751</v>
      </c>
      <c r="R67" s="20">
        <f>[6]Tpub_Demande!R171</f>
        <v>18838.303239272675</v>
      </c>
      <c r="S67" s="20">
        <f>[6]Tpub_Demande!S171</f>
        <v>25466.887818272775</v>
      </c>
      <c r="T67" s="20">
        <f>[6]Tpub_Demande!T171</f>
        <v>15121.611620137706</v>
      </c>
      <c r="U67" s="20">
        <f>[6]Tpub_Demande!U171</f>
        <v>15832.274354303559</v>
      </c>
      <c r="V67" s="20">
        <f>[7]EreVolChain!E4018</f>
        <v>19864</v>
      </c>
      <c r="W67" s="20">
        <f>[7]EreVolChain!F4018</f>
        <v>22301</v>
      </c>
      <c r="X67" s="20">
        <f>[7]EreVolChain!G4018</f>
        <v>19013.753614509369</v>
      </c>
      <c r="Y67" s="20">
        <f>[7]EreVolChain!H4018</f>
        <v>18149.790239979891</v>
      </c>
    </row>
    <row r="68" spans="1:25" s="36" customFormat="1" ht="12" x14ac:dyDescent="0.2">
      <c r="A68" s="33" t="s">
        <v>239</v>
      </c>
      <c r="B68" s="34"/>
      <c r="C68" s="35" t="s">
        <v>222</v>
      </c>
      <c r="D68" s="20">
        <f>[6]Tpub_Demande!D172</f>
        <v>14549.68176100878</v>
      </c>
      <c r="E68" s="20">
        <f>[6]Tpub_Demande!E172</f>
        <v>5202.2623084837078</v>
      </c>
      <c r="F68" s="20">
        <f>[6]Tpub_Demande!F172</f>
        <v>8632.3966001572426</v>
      </c>
      <c r="G68" s="20">
        <f>[6]Tpub_Demande!G172</f>
        <v>14768.359697581403</v>
      </c>
      <c r="H68" s="20">
        <f>[6]Tpub_Demande!H172</f>
        <v>9230.2858750522591</v>
      </c>
      <c r="I68" s="20">
        <f>[6]Tpub_Demande!I172</f>
        <v>5345.7664339469475</v>
      </c>
      <c r="J68" s="20">
        <f>[6]Tpub_Demande!J172</f>
        <v>5108.1801939320467</v>
      </c>
      <c r="K68" s="20">
        <f>[6]Tpub_Demande!K172</f>
        <v>3929.2291210392059</v>
      </c>
      <c r="L68" s="20">
        <f>[6]Tpub_Demande!L172</f>
        <v>6170.393565021318</v>
      </c>
      <c r="M68" s="20">
        <f>[6]Tpub_Demande!M172</f>
        <v>9950.5421130649811</v>
      </c>
      <c r="N68" s="20">
        <f>[6]Tpub_Demande!N172</f>
        <v>7058.8950605975997</v>
      </c>
      <c r="O68" s="20">
        <f>[6]Tpub_Demande!O172</f>
        <v>9904.0705924094091</v>
      </c>
      <c r="P68" s="20">
        <f>[6]Tpub_Demande!P172</f>
        <v>9521.3813999986414</v>
      </c>
      <c r="Q68" s="20">
        <f>[6]Tpub_Demande!Q172</f>
        <v>9209.9930542501479</v>
      </c>
      <c r="R68" s="20">
        <f>[6]Tpub_Demande!R172</f>
        <v>11374.342968786283</v>
      </c>
      <c r="S68" s="20">
        <f>[6]Tpub_Demande!S172</f>
        <v>15491.230406586381</v>
      </c>
      <c r="T68" s="20">
        <f>[6]Tpub_Demande!T172</f>
        <v>8925.1553465487941</v>
      </c>
      <c r="U68" s="20">
        <f>[6]Tpub_Demande!U172</f>
        <v>9071.8964357826371</v>
      </c>
      <c r="V68" s="20">
        <f>[7]EreVolChain!E4019</f>
        <v>10694</v>
      </c>
      <c r="W68" s="20">
        <f>[7]EreVolChain!F4019</f>
        <v>10929.000000000002</v>
      </c>
      <c r="X68" s="20">
        <f>[7]EreVolChain!G4019</f>
        <v>9193.8724973656499</v>
      </c>
      <c r="Y68" s="20">
        <f>[7]EreVolChain!H4019</f>
        <v>10195.591975859945</v>
      </c>
    </row>
    <row r="69" spans="1:25" s="36" customFormat="1" ht="12" x14ac:dyDescent="0.2">
      <c r="A69" s="33" t="s">
        <v>240</v>
      </c>
      <c r="B69" s="34"/>
      <c r="C69" s="35" t="s">
        <v>163</v>
      </c>
      <c r="D69" s="20">
        <f>[6]Tpub_Demande!D173</f>
        <v>0</v>
      </c>
      <c r="E69" s="20">
        <f>[6]Tpub_Demande!E173</f>
        <v>0</v>
      </c>
      <c r="F69" s="20">
        <f>[6]Tpub_Demande!F173</f>
        <v>0</v>
      </c>
      <c r="G69" s="20">
        <f>[6]Tpub_Demande!G173</f>
        <v>0</v>
      </c>
      <c r="H69" s="20">
        <f>[6]Tpub_Demande!H173</f>
        <v>0</v>
      </c>
      <c r="I69" s="20">
        <f>[6]Tpub_Demande!I173</f>
        <v>0</v>
      </c>
      <c r="J69" s="20">
        <f>[6]Tpub_Demande!J173</f>
        <v>0</v>
      </c>
      <c r="K69" s="20">
        <f>[6]Tpub_Demande!K173</f>
        <v>0</v>
      </c>
      <c r="L69" s="20">
        <f>[6]Tpub_Demande!L173</f>
        <v>0</v>
      </c>
      <c r="M69" s="20">
        <f>[6]Tpub_Demande!M173</f>
        <v>0</v>
      </c>
      <c r="N69" s="20">
        <f>[6]Tpub_Demande!N173</f>
        <v>0</v>
      </c>
      <c r="O69" s="20">
        <f>[6]Tpub_Demande!O173</f>
        <v>0</v>
      </c>
      <c r="P69" s="20">
        <f>[6]Tpub_Demande!P173</f>
        <v>0</v>
      </c>
      <c r="Q69" s="20">
        <f>[6]Tpub_Demande!Q173</f>
        <v>0</v>
      </c>
      <c r="R69" s="20">
        <f>[6]Tpub_Demande!R173</f>
        <v>0</v>
      </c>
      <c r="S69" s="20">
        <f>[6]Tpub_Demande!S173</f>
        <v>0</v>
      </c>
      <c r="T69" s="20">
        <f>[6]Tpub_Demande!T173</f>
        <v>0</v>
      </c>
      <c r="U69" s="20">
        <f>[6]Tpub_Demande!U173</f>
        <v>0</v>
      </c>
      <c r="V69" s="20">
        <f>[7]EreVolChain!E4020</f>
        <v>0</v>
      </c>
      <c r="W69" s="20">
        <f>[7]EreVolChain!F4020</f>
        <v>0</v>
      </c>
      <c r="X69" s="20">
        <f>[7]EreVolChain!G4020</f>
        <v>0</v>
      </c>
      <c r="Y69" s="20">
        <f>[7]EreVolChain!H4020</f>
        <v>0</v>
      </c>
    </row>
    <row r="70" spans="1:25" s="41" customFormat="1" ht="15" x14ac:dyDescent="0.25">
      <c r="A70" s="37" t="s">
        <v>99</v>
      </c>
      <c r="B70" s="38"/>
      <c r="C70" s="39" t="s">
        <v>223</v>
      </c>
      <c r="D70" s="40">
        <f>[6]Tpub_Demande!D174</f>
        <v>1632.4774014199047</v>
      </c>
      <c r="E70" s="40">
        <f>[6]Tpub_Demande!E174</f>
        <v>1985.3711231253458</v>
      </c>
      <c r="F70" s="40">
        <f>[6]Tpub_Demande!F174</f>
        <v>1118.6887595726928</v>
      </c>
      <c r="G70" s="40">
        <f>[6]Tpub_Demande!G174</f>
        <v>1436.5414194993414</v>
      </c>
      <c r="H70" s="40">
        <f>[6]Tpub_Demande!H174</f>
        <v>2491.971860208715</v>
      </c>
      <c r="I70" s="40">
        <f>[6]Tpub_Demande!I174</f>
        <v>1881.9415131543831</v>
      </c>
      <c r="J70" s="40">
        <f>[6]Tpub_Demande!J174</f>
        <v>1178.0232828252813</v>
      </c>
      <c r="K70" s="40">
        <f>[6]Tpub_Demande!K174</f>
        <v>951.7347772391754</v>
      </c>
      <c r="L70" s="40">
        <f>[6]Tpub_Demande!L174</f>
        <v>1598.6468747410142</v>
      </c>
      <c r="M70" s="40">
        <f>[6]Tpub_Demande!M174</f>
        <v>1243.9240798172332</v>
      </c>
      <c r="N70" s="40">
        <f>[6]Tpub_Demande!N174</f>
        <v>1845.8341733787775</v>
      </c>
      <c r="O70" s="40">
        <f>[6]Tpub_Demande!O174</f>
        <v>2415.4802985074352</v>
      </c>
      <c r="P70" s="40">
        <f>[6]Tpub_Demande!P174</f>
        <v>2888.8668156972258</v>
      </c>
      <c r="Q70" s="40">
        <f>[6]Tpub_Demande!Q174</f>
        <v>2576.3004860626543</v>
      </c>
      <c r="R70" s="40">
        <f>[6]Tpub_Demande!R174</f>
        <v>3234.0752716301354</v>
      </c>
      <c r="S70" s="40">
        <f>[6]Tpub_Demande!S174</f>
        <v>3590.7090325112663</v>
      </c>
      <c r="T70" s="40">
        <f>[6]Tpub_Demande!T174</f>
        <v>2473.0267805089989</v>
      </c>
      <c r="U70" s="40">
        <f>[6]Tpub_Demande!U174</f>
        <v>3148.3789874454715</v>
      </c>
      <c r="V70" s="40">
        <f>[7]EreVolChain!E4021</f>
        <v>3437</v>
      </c>
      <c r="W70" s="40">
        <f>[7]EreVolChain!F4021</f>
        <v>6604</v>
      </c>
      <c r="X70" s="40">
        <f>[7]EreVolChain!G4021</f>
        <v>7346.2004454342987</v>
      </c>
      <c r="Y70" s="40">
        <f>[7]EreVolChain!H4021</f>
        <v>10150.930346050713</v>
      </c>
    </row>
    <row r="71" spans="1:25" s="46" customFormat="1" ht="15.75" x14ac:dyDescent="0.25">
      <c r="A71" s="42" t="s">
        <v>113</v>
      </c>
      <c r="B71" s="43"/>
      <c r="C71" s="44" t="s">
        <v>224</v>
      </c>
      <c r="D71" s="45">
        <f t="shared" ref="D71:T71" si="28">SUM(D72:D75)</f>
        <v>12089.264149957957</v>
      </c>
      <c r="E71" s="45">
        <f t="shared" si="28"/>
        <v>8384.5182269219567</v>
      </c>
      <c r="F71" s="45">
        <f t="shared" si="28"/>
        <v>9389.5077461051569</v>
      </c>
      <c r="G71" s="45">
        <f t="shared" si="28"/>
        <v>10708.250420110173</v>
      </c>
      <c r="H71" s="45">
        <f t="shared" si="28"/>
        <v>12074.559693650397</v>
      </c>
      <c r="I71" s="45">
        <f t="shared" si="28"/>
        <v>10962.462895194225</v>
      </c>
      <c r="J71" s="45">
        <f t="shared" si="28"/>
        <v>9273.9152499885349</v>
      </c>
      <c r="K71" s="45">
        <f t="shared" si="28"/>
        <v>12743.267056445326</v>
      </c>
      <c r="L71" s="45">
        <f t="shared" si="28"/>
        <v>11038.533903261752</v>
      </c>
      <c r="M71" s="45">
        <f t="shared" si="28"/>
        <v>12531.493619094841</v>
      </c>
      <c r="N71" s="45">
        <f t="shared" si="28"/>
        <v>17037.503695942767</v>
      </c>
      <c r="O71" s="45">
        <f t="shared" si="28"/>
        <v>18959.721058017767</v>
      </c>
      <c r="P71" s="45">
        <f t="shared" si="28"/>
        <v>18474.186734364845</v>
      </c>
      <c r="Q71" s="45">
        <f t="shared" si="28"/>
        <v>20057.724832456242</v>
      </c>
      <c r="R71" s="45">
        <f t="shared" si="28"/>
        <v>19841.545494780748</v>
      </c>
      <c r="S71" s="45">
        <f t="shared" si="28"/>
        <v>14869.727421154932</v>
      </c>
      <c r="T71" s="45">
        <f t="shared" si="28"/>
        <v>14733.3457422826</v>
      </c>
      <c r="U71" s="45">
        <f>SUM(U72:U75)</f>
        <v>19500.410441459258</v>
      </c>
      <c r="V71" s="45">
        <f>[7]EreVolChain!E4022</f>
        <v>22814</v>
      </c>
      <c r="W71" s="45">
        <f>[7]EreVolChain!F4022</f>
        <v>27680.000000000004</v>
      </c>
      <c r="X71" s="45">
        <f>[7]EreVolChain!G4022</f>
        <v>44153.910034602086</v>
      </c>
      <c r="Y71" s="45">
        <f>[7]EreVolChain!H4022</f>
        <v>45806.80882066406</v>
      </c>
    </row>
    <row r="72" spans="1:25" s="41" customFormat="1" ht="15" x14ac:dyDescent="0.25">
      <c r="A72" s="37" t="s">
        <v>241</v>
      </c>
      <c r="B72" s="38"/>
      <c r="C72" s="39" t="s">
        <v>225</v>
      </c>
      <c r="D72" s="40">
        <f>[6]Tpub_Demande!D176</f>
        <v>0</v>
      </c>
      <c r="E72" s="40">
        <f>[6]Tpub_Demande!E176</f>
        <v>0</v>
      </c>
      <c r="F72" s="40">
        <f>[6]Tpub_Demande!F176</f>
        <v>0</v>
      </c>
      <c r="G72" s="40">
        <f>[6]Tpub_Demande!G176</f>
        <v>0</v>
      </c>
      <c r="H72" s="40">
        <f>[6]Tpub_Demande!H176</f>
        <v>0</v>
      </c>
      <c r="I72" s="40">
        <f>[6]Tpub_Demande!I176</f>
        <v>0</v>
      </c>
      <c r="J72" s="40">
        <f>[6]Tpub_Demande!J176</f>
        <v>0</v>
      </c>
      <c r="K72" s="40">
        <f>[6]Tpub_Demande!K176</f>
        <v>0</v>
      </c>
      <c r="L72" s="40">
        <f>[6]Tpub_Demande!L176</f>
        <v>0</v>
      </c>
      <c r="M72" s="40">
        <f>[6]Tpub_Demande!M176</f>
        <v>0</v>
      </c>
      <c r="N72" s="40">
        <f>[6]Tpub_Demande!N176</f>
        <v>0</v>
      </c>
      <c r="O72" s="40">
        <f>[6]Tpub_Demande!O176</f>
        <v>0</v>
      </c>
      <c r="P72" s="40">
        <f>[6]Tpub_Demande!P176</f>
        <v>0</v>
      </c>
      <c r="Q72" s="40">
        <f>[6]Tpub_Demande!Q176</f>
        <v>0</v>
      </c>
      <c r="R72" s="40">
        <f>[6]Tpub_Demande!R176</f>
        <v>0</v>
      </c>
      <c r="S72" s="40">
        <f>[6]Tpub_Demande!S176</f>
        <v>0</v>
      </c>
      <c r="T72" s="40">
        <f>[6]Tpub_Demande!T176</f>
        <v>0</v>
      </c>
      <c r="U72" s="40">
        <f>[6]Tpub_Demande!U176</f>
        <v>0</v>
      </c>
      <c r="V72" s="40">
        <f>[7]EreVolChain!E4023</f>
        <v>0</v>
      </c>
      <c r="W72" s="40">
        <f>[7]EreVolChain!F4023</f>
        <v>0</v>
      </c>
      <c r="X72" s="40">
        <f>[7]EreVolChain!G4023</f>
        <v>0</v>
      </c>
      <c r="Y72" s="40">
        <f>[7]EreVolChain!H4023</f>
        <v>0</v>
      </c>
    </row>
    <row r="73" spans="1:25" s="41" customFormat="1" ht="15" x14ac:dyDescent="0.25">
      <c r="A73" s="37" t="s">
        <v>242</v>
      </c>
      <c r="B73" s="38"/>
      <c r="C73" s="39" t="s">
        <v>94</v>
      </c>
      <c r="D73" s="40">
        <f>[6]Tpub_Demande!D177</f>
        <v>7585.098915288796</v>
      </c>
      <c r="E73" s="40">
        <f>[6]Tpub_Demande!E177</f>
        <v>5376.7869801494508</v>
      </c>
      <c r="F73" s="40">
        <f>[6]Tpub_Demande!F177</f>
        <v>5952.0271891007515</v>
      </c>
      <c r="G73" s="40">
        <f>[6]Tpub_Demande!G177</f>
        <v>6670.8333309195796</v>
      </c>
      <c r="H73" s="40">
        <f>[6]Tpub_Demande!H177</f>
        <v>7552.4901277261442</v>
      </c>
      <c r="I73" s="40">
        <f>[6]Tpub_Demande!I177</f>
        <v>6852.6316864082892</v>
      </c>
      <c r="J73" s="40">
        <f>[6]Tpub_Demande!J177</f>
        <v>5756.0933134639045</v>
      </c>
      <c r="K73" s="40">
        <f>[6]Tpub_Demande!K177</f>
        <v>7909.6168463880422</v>
      </c>
      <c r="L73" s="40">
        <f>[6]Tpub_Demande!L177</f>
        <v>6830.5143837680944</v>
      </c>
      <c r="M73" s="40">
        <f>[6]Tpub_Demande!M177</f>
        <v>7767.6951410848651</v>
      </c>
      <c r="N73" s="40">
        <f>[6]Tpub_Demande!N177</f>
        <v>10486.216559718468</v>
      </c>
      <c r="O73" s="40">
        <f>[6]Tpub_Demande!O177</f>
        <v>11630.33285666701</v>
      </c>
      <c r="P73" s="40">
        <f>[6]Tpub_Demande!P177</f>
        <v>11390.966213971282</v>
      </c>
      <c r="Q73" s="40">
        <f>[6]Tpub_Demande!Q177</f>
        <v>12309.170877524522</v>
      </c>
      <c r="R73" s="40">
        <f>[6]Tpub_Demande!R177</f>
        <v>12242.887607531869</v>
      </c>
      <c r="S73" s="40">
        <f>[6]Tpub_Demande!S177</f>
        <v>9248.6908331398972</v>
      </c>
      <c r="T73" s="40">
        <f>[6]Tpub_Demande!T177</f>
        <v>9088.8492161595568</v>
      </c>
      <c r="U73" s="40">
        <f>[6]Tpub_Demande!U177</f>
        <v>12057.285002467626</v>
      </c>
      <c r="V73" s="40">
        <f>[7]EreVolChain!E4024</f>
        <v>13828</v>
      </c>
      <c r="W73" s="40">
        <f>[7]EreVolChain!F4024</f>
        <v>18442</v>
      </c>
      <c r="X73" s="40">
        <f>[7]EreVolChain!G4024</f>
        <v>17024.950761757562</v>
      </c>
      <c r="Y73" s="40">
        <f>[7]EreVolChain!H4024</f>
        <v>13486.415420038917</v>
      </c>
    </row>
    <row r="74" spans="1:25" s="41" customFormat="1" ht="15" x14ac:dyDescent="0.25">
      <c r="A74" s="37" t="s">
        <v>243</v>
      </c>
      <c r="B74" s="38"/>
      <c r="C74" s="39" t="s">
        <v>226</v>
      </c>
      <c r="D74" s="40">
        <f>[6]Tpub_Demande!D178</f>
        <v>3062.2006099174223</v>
      </c>
      <c r="E74" s="40">
        <f>[6]Tpub_Demande!E178</f>
        <v>2117.7660241937947</v>
      </c>
      <c r="F74" s="40">
        <f>[6]Tpub_Demande!F178</f>
        <v>2423.4618672702636</v>
      </c>
      <c r="G74" s="40">
        <f>[6]Tpub_Demande!G178</f>
        <v>2772.8573147559769</v>
      </c>
      <c r="H74" s="40">
        <f>[6]Tpub_Demande!H178</f>
        <v>3119.9818573266057</v>
      </c>
      <c r="I74" s="40">
        <f>[6]Tpub_Demande!I178</f>
        <v>2808.7057860760801</v>
      </c>
      <c r="J74" s="40">
        <f>[6]Tpub_Demande!J178</f>
        <v>2382.4185365564508</v>
      </c>
      <c r="K74" s="40">
        <f>[6]Tpub_Demande!K178</f>
        <v>3364.9874836843528</v>
      </c>
      <c r="L74" s="40">
        <f>[6]Tpub_Demande!L178</f>
        <v>2926.7436112931241</v>
      </c>
      <c r="M74" s="40">
        <f>[6]Tpub_Demande!M178</f>
        <v>3293.6789878433592</v>
      </c>
      <c r="N74" s="40">
        <f>[6]Tpub_Demande!N178</f>
        <v>4443.1544477934058</v>
      </c>
      <c r="O74" s="40">
        <f>[6]Tpub_Demande!O178</f>
        <v>5048.0858506029917</v>
      </c>
      <c r="P74" s="40">
        <f>[6]Tpub_Demande!P178</f>
        <v>4858.9583976452341</v>
      </c>
      <c r="Q74" s="40">
        <f>[6]Tpub_Demande!Q178</f>
        <v>5320.8344323746187</v>
      </c>
      <c r="R74" s="40">
        <f>[6]Tpub_Demande!R178</f>
        <v>5203.2242638618372</v>
      </c>
      <c r="S74" s="40">
        <f>[6]Tpub_Demande!S178</f>
        <v>3782.0317956798835</v>
      </c>
      <c r="T74" s="40">
        <f>[6]Tpub_Demande!T178</f>
        <v>3854.831883257908</v>
      </c>
      <c r="U74" s="40">
        <f>[6]Tpub_Demande!U178</f>
        <v>5121.4888995450201</v>
      </c>
      <c r="V74" s="40">
        <f>[7]EreVolChain!E4025</f>
        <v>6307</v>
      </c>
      <c r="W74" s="40">
        <f>[7]EreVolChain!F4025</f>
        <v>6490.0000000000009</v>
      </c>
      <c r="X74" s="40">
        <f>[7]EreVolChain!G4025</f>
        <v>3086.2368541380893</v>
      </c>
      <c r="Y74" s="40">
        <f>[7]EreVolChain!H4025</f>
        <v>3334.5206523395827</v>
      </c>
    </row>
    <row r="75" spans="1:25" s="41" customFormat="1" ht="15" x14ac:dyDescent="0.25">
      <c r="A75" s="37" t="s">
        <v>244</v>
      </c>
      <c r="B75" s="38"/>
      <c r="C75" s="39" t="s">
        <v>227</v>
      </c>
      <c r="D75" s="40">
        <f>[6]Tpub_Demande!D179</f>
        <v>1441.9646247517394</v>
      </c>
      <c r="E75" s="40">
        <f>[6]Tpub_Demande!E179</f>
        <v>889.96522257871129</v>
      </c>
      <c r="F75" s="40">
        <f>[6]Tpub_Demande!F179</f>
        <v>1014.0186897341425</v>
      </c>
      <c r="G75" s="40">
        <f>[6]Tpub_Demande!G179</f>
        <v>1264.5597744346157</v>
      </c>
      <c r="H75" s="40">
        <f>[6]Tpub_Demande!H179</f>
        <v>1402.0877085976472</v>
      </c>
      <c r="I75" s="40">
        <f>[6]Tpub_Demande!I179</f>
        <v>1301.1254227098555</v>
      </c>
      <c r="J75" s="40">
        <f>[6]Tpub_Demande!J179</f>
        <v>1135.4033999681803</v>
      </c>
      <c r="K75" s="40">
        <f>[6]Tpub_Demande!K179</f>
        <v>1468.6627263729324</v>
      </c>
      <c r="L75" s="40">
        <f>[6]Tpub_Demande!L179</f>
        <v>1281.2759082005334</v>
      </c>
      <c r="M75" s="40">
        <f>[6]Tpub_Demande!M179</f>
        <v>1470.119490166617</v>
      </c>
      <c r="N75" s="40">
        <f>[6]Tpub_Demande!N179</f>
        <v>2108.1326884308946</v>
      </c>
      <c r="O75" s="40">
        <f>[6]Tpub_Demande!O179</f>
        <v>2281.3023507477651</v>
      </c>
      <c r="P75" s="40">
        <f>[6]Tpub_Demande!P179</f>
        <v>2224.2621227483287</v>
      </c>
      <c r="Q75" s="40">
        <f>[6]Tpub_Demande!Q179</f>
        <v>2427.7195225571013</v>
      </c>
      <c r="R75" s="40">
        <f>[6]Tpub_Demande!R179</f>
        <v>2395.4336233870417</v>
      </c>
      <c r="S75" s="40">
        <f>[6]Tpub_Demande!S179</f>
        <v>1839.0047923351497</v>
      </c>
      <c r="T75" s="40">
        <f>[6]Tpub_Demande!T179</f>
        <v>1789.6646428651356</v>
      </c>
      <c r="U75" s="40">
        <f>[6]Tpub_Demande!U179</f>
        <v>2321.6365394466116</v>
      </c>
      <c r="V75" s="40">
        <f>[7]EreVolChain!E4026</f>
        <v>2679</v>
      </c>
      <c r="W75" s="40">
        <f>[7]EreVolChain!F4026</f>
        <v>2747.9999999999995</v>
      </c>
      <c r="X75" s="40">
        <f>[7]EreVolChain!G4026</f>
        <v>23465.822894168461</v>
      </c>
      <c r="Y75" s="40">
        <f>[7]EreVolChain!H4026</f>
        <v>26892.812356850751</v>
      </c>
    </row>
    <row r="76" spans="1:25" x14ac:dyDescent="0.2">
      <c r="A76" s="10"/>
      <c r="B76" s="11"/>
      <c r="C76" s="1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>
        <f>[7]EreVolChain!E4027</f>
        <v>0</v>
      </c>
      <c r="W76" s="3">
        <f>[7]EreVolChain!F4027</f>
        <v>0</v>
      </c>
      <c r="X76" s="3">
        <f>[7]EreVolChain!G4027</f>
        <v>0</v>
      </c>
      <c r="Y76" s="3">
        <f>[7]EreVolChain!H4027</f>
        <v>0</v>
      </c>
    </row>
    <row r="77" spans="1:25" x14ac:dyDescent="0.2">
      <c r="A77" s="12" t="s">
        <v>150</v>
      </c>
      <c r="B77" s="12"/>
      <c r="C77" s="9" t="s">
        <v>112</v>
      </c>
      <c r="D77" s="4">
        <f t="shared" ref="D77:T77" si="29">SUM(D44,D54:D55,D71)</f>
        <v>151666.50424259546</v>
      </c>
      <c r="E77" s="4">
        <f t="shared" si="29"/>
        <v>81862.548758631121</v>
      </c>
      <c r="F77" s="4">
        <f t="shared" si="29"/>
        <v>109302.16299553833</v>
      </c>
      <c r="G77" s="4">
        <f t="shared" si="29"/>
        <v>130139.87160341261</v>
      </c>
      <c r="H77" s="4">
        <f t="shared" si="29"/>
        <v>139274.71302479613</v>
      </c>
      <c r="I77" s="4">
        <f t="shared" si="29"/>
        <v>111156.04080405821</v>
      </c>
      <c r="J77" s="4">
        <f t="shared" si="29"/>
        <v>90834.129505888137</v>
      </c>
      <c r="K77" s="4">
        <f t="shared" si="29"/>
        <v>136503.65095603006</v>
      </c>
      <c r="L77" s="4">
        <f t="shared" si="29"/>
        <v>124034.30853643008</v>
      </c>
      <c r="M77" s="4">
        <f t="shared" si="29"/>
        <v>144664.34693351007</v>
      </c>
      <c r="N77" s="4">
        <f t="shared" si="29"/>
        <v>158320.13563001901</v>
      </c>
      <c r="O77" s="4">
        <f t="shared" si="29"/>
        <v>178241.5187593814</v>
      </c>
      <c r="P77" s="4">
        <f t="shared" si="29"/>
        <v>158619.24407683537</v>
      </c>
      <c r="Q77" s="4">
        <f t="shared" si="29"/>
        <v>165666.21232344888</v>
      </c>
      <c r="R77" s="4">
        <f t="shared" si="29"/>
        <v>174034.09885806832</v>
      </c>
      <c r="S77" s="4">
        <f t="shared" si="29"/>
        <v>164888.55579098818</v>
      </c>
      <c r="T77" s="4">
        <f t="shared" si="29"/>
        <v>150397.25496095954</v>
      </c>
      <c r="U77" s="4">
        <f>SUM(U44,U54:U55,U71)</f>
        <v>175541.37569208886</v>
      </c>
      <c r="V77" s="4">
        <f>[7]EreVolChain!E4028</f>
        <v>199783</v>
      </c>
      <c r="W77" s="4">
        <f>[7]EreVolChain!F4028</f>
        <v>220130</v>
      </c>
      <c r="X77" s="4">
        <f>[7]EreVolChain!G4028</f>
        <v>237444.69364921504</v>
      </c>
      <c r="Y77" s="4">
        <f>[7]EreVolChain!H4028</f>
        <v>239454.65532570297</v>
      </c>
    </row>
    <row r="78" spans="1:25" x14ac:dyDescent="0.2">
      <c r="D78" s="31">
        <f>D77-'Tab2'!D38</f>
        <v>0</v>
      </c>
      <c r="E78" s="31">
        <f>E77-'Tab2'!E38</f>
        <v>0</v>
      </c>
      <c r="F78" s="31">
        <f>F77-'Tab2'!F38</f>
        <v>0</v>
      </c>
      <c r="G78" s="31">
        <f>G77-'Tab2'!G38</f>
        <v>0</v>
      </c>
      <c r="H78" s="31">
        <f>H77-'Tab2'!H38</f>
        <v>0</v>
      </c>
      <c r="I78" s="31">
        <f>I77-'Tab2'!I38</f>
        <v>0</v>
      </c>
      <c r="J78" s="31">
        <f>J77-'Tab2'!J38</f>
        <v>0</v>
      </c>
      <c r="K78" s="31">
        <f>K77-'Tab2'!K38</f>
        <v>0</v>
      </c>
      <c r="L78" s="31">
        <f>L77-'Tab2'!L38</f>
        <v>0</v>
      </c>
      <c r="M78" s="31">
        <f>M77-'Tab2'!M38</f>
        <v>0</v>
      </c>
      <c r="N78" s="31">
        <f>N77-'Tab2'!N38</f>
        <v>0</v>
      </c>
      <c r="O78" s="31">
        <f>O77-'Tab2'!O38</f>
        <v>0</v>
      </c>
      <c r="P78" s="31">
        <f>P77-'Tab2'!P38</f>
        <v>0</v>
      </c>
      <c r="Q78" s="31">
        <f>Q77-'Tab2'!Q38</f>
        <v>0</v>
      </c>
      <c r="R78" s="31">
        <f>R77-'Tab2'!R38</f>
        <v>0</v>
      </c>
      <c r="S78" s="31">
        <f>S77-'Tab2'!S38</f>
        <v>0</v>
      </c>
      <c r="T78" s="31">
        <f>T77-'Tab2'!T38</f>
        <v>0</v>
      </c>
      <c r="U78" s="31">
        <f>U77-'Tab2'!U38</f>
        <v>0</v>
      </c>
      <c r="V78" s="31">
        <f>V77-'Tab2'!V38</f>
        <v>0</v>
      </c>
      <c r="W78" s="31">
        <f>W77-'Tab2'!W38</f>
        <v>0</v>
      </c>
      <c r="X78" s="31">
        <f>X77-'Tab2'!X38</f>
        <v>0</v>
      </c>
      <c r="Y78" s="31">
        <f>Y77-'Tab2'!Y38</f>
        <v>0</v>
      </c>
    </row>
    <row r="79" spans="1:25" x14ac:dyDescent="0.2">
      <c r="V79" s="131"/>
      <c r="W79" s="131"/>
      <c r="X79" s="131"/>
      <c r="Y79" s="131"/>
    </row>
    <row r="80" spans="1:25" ht="26.25" customHeight="1" x14ac:dyDescent="0.2">
      <c r="A80" s="132" t="s">
        <v>247</v>
      </c>
      <c r="B80" s="132"/>
      <c r="C80" s="132"/>
    </row>
    <row r="82" spans="1:25" x14ac:dyDescent="0.2">
      <c r="A82" s="5" t="s">
        <v>0</v>
      </c>
      <c r="B82" s="6" t="s">
        <v>1</v>
      </c>
      <c r="C82" s="13" t="s">
        <v>2</v>
      </c>
      <c r="D82" s="1">
        <v>1997</v>
      </c>
      <c r="E82" s="1">
        <f>+D82+1</f>
        <v>1998</v>
      </c>
      <c r="F82" s="1">
        <f>+E82+1</f>
        <v>1999</v>
      </c>
      <c r="G82" s="1">
        <f t="shared" ref="G82:Y82" si="30">+F82+1</f>
        <v>2000</v>
      </c>
      <c r="H82" s="1">
        <f t="shared" si="30"/>
        <v>2001</v>
      </c>
      <c r="I82" s="1">
        <f t="shared" si="30"/>
        <v>2002</v>
      </c>
      <c r="J82" s="1">
        <f t="shared" si="30"/>
        <v>2003</v>
      </c>
      <c r="K82" s="1">
        <f t="shared" si="30"/>
        <v>2004</v>
      </c>
      <c r="L82" s="1">
        <f t="shared" si="30"/>
        <v>2005</v>
      </c>
      <c r="M82" s="1">
        <f t="shared" si="30"/>
        <v>2006</v>
      </c>
      <c r="N82" s="1">
        <f t="shared" si="30"/>
        <v>2007</v>
      </c>
      <c r="O82" s="1">
        <f t="shared" si="30"/>
        <v>2008</v>
      </c>
      <c r="P82" s="1">
        <f t="shared" si="30"/>
        <v>2009</v>
      </c>
      <c r="Q82" s="1">
        <f t="shared" si="30"/>
        <v>2010</v>
      </c>
      <c r="R82" s="1">
        <f t="shared" si="30"/>
        <v>2011</v>
      </c>
      <c r="S82" s="1">
        <f t="shared" si="30"/>
        <v>2012</v>
      </c>
      <c r="T82" s="1">
        <f t="shared" si="30"/>
        <v>2013</v>
      </c>
      <c r="U82" s="1">
        <f t="shared" si="30"/>
        <v>2014</v>
      </c>
      <c r="V82" s="1">
        <f t="shared" si="30"/>
        <v>2015</v>
      </c>
      <c r="W82" s="1">
        <f t="shared" si="30"/>
        <v>2016</v>
      </c>
      <c r="X82" s="1">
        <f t="shared" si="30"/>
        <v>2017</v>
      </c>
      <c r="Y82" s="1">
        <f t="shared" si="30"/>
        <v>2018</v>
      </c>
    </row>
    <row r="83" spans="1:25" s="46" customFormat="1" ht="15.75" x14ac:dyDescent="0.25">
      <c r="A83" s="42" t="s">
        <v>63</v>
      </c>
      <c r="B83" s="43"/>
      <c r="C83" s="44" t="s">
        <v>200</v>
      </c>
      <c r="D83" s="47" t="str">
        <f t="shared" ref="D83:V96" si="31">IFERROR((D44/C44-1)*100,"")</f>
        <v/>
      </c>
      <c r="E83" s="47">
        <f t="shared" si="31"/>
        <v>-17.411445106722578</v>
      </c>
      <c r="F83" s="47">
        <f t="shared" si="31"/>
        <v>8.363978789852311</v>
      </c>
      <c r="G83" s="47">
        <f t="shared" si="31"/>
        <v>6.3155958705264803</v>
      </c>
      <c r="H83" s="47">
        <f t="shared" si="31"/>
        <v>8.4719873305370221</v>
      </c>
      <c r="I83" s="47">
        <f t="shared" si="31"/>
        <v>-5.1883538647225169</v>
      </c>
      <c r="J83" s="47">
        <f t="shared" si="31"/>
        <v>-2.2275995396022319</v>
      </c>
      <c r="K83" s="47">
        <f t="shared" si="31"/>
        <v>49.546910729293913</v>
      </c>
      <c r="L83" s="47">
        <f t="shared" si="31"/>
        <v>-19.10506060428623</v>
      </c>
      <c r="M83" s="47">
        <f t="shared" si="31"/>
        <v>-33.652654014581998</v>
      </c>
      <c r="N83" s="47">
        <f t="shared" si="31"/>
        <v>94.948791143674228</v>
      </c>
      <c r="O83" s="47">
        <f t="shared" si="31"/>
        <v>51.184059261273077</v>
      </c>
      <c r="P83" s="47">
        <f t="shared" si="31"/>
        <v>-2.8320976187661273</v>
      </c>
      <c r="Q83" s="47">
        <f t="shared" si="31"/>
        <v>-12.043971885962746</v>
      </c>
      <c r="R83" s="47">
        <f t="shared" si="31"/>
        <v>82.707279540546594</v>
      </c>
      <c r="S83" s="47">
        <f t="shared" si="31"/>
        <v>94.425953570097107</v>
      </c>
      <c r="T83" s="47">
        <f t="shared" si="31"/>
        <v>-62.871808886713218</v>
      </c>
      <c r="U83" s="47">
        <f t="shared" si="31"/>
        <v>24.58128938628068</v>
      </c>
      <c r="V83" s="47">
        <f t="shared" si="31"/>
        <v>4.5783249946907745</v>
      </c>
      <c r="W83" s="47">
        <f>IFERROR((W44/V44-1)*100,"")</f>
        <v>19.327354260089692</v>
      </c>
      <c r="X83" s="47">
        <f t="shared" ref="X83:Y116" si="32">IFERROR((X44/W44-1)*100,"")</f>
        <v>-5.7807807807807698</v>
      </c>
      <c r="Y83" s="47">
        <f t="shared" si="32"/>
        <v>23.091247672253257</v>
      </c>
    </row>
    <row r="84" spans="1:25" s="41" customFormat="1" ht="15" x14ac:dyDescent="0.25">
      <c r="A84" s="37" t="s">
        <v>65</v>
      </c>
      <c r="B84" s="38"/>
      <c r="C84" s="39" t="s">
        <v>201</v>
      </c>
      <c r="D84" s="48" t="str">
        <f t="shared" si="31"/>
        <v/>
      </c>
      <c r="E84" s="48">
        <f t="shared" si="31"/>
        <v>-8.9832432374608366</v>
      </c>
      <c r="F84" s="48">
        <f t="shared" si="31"/>
        <v>8.9551230549541838</v>
      </c>
      <c r="G84" s="48">
        <f t="shared" si="31"/>
        <v>7.2014630715430794</v>
      </c>
      <c r="H84" s="48">
        <f t="shared" si="31"/>
        <v>1.8807024969885955</v>
      </c>
      <c r="I84" s="48">
        <f t="shared" si="31"/>
        <v>-7.1583599310956263</v>
      </c>
      <c r="J84" s="48">
        <f t="shared" si="31"/>
        <v>0.53312268245004901</v>
      </c>
      <c r="K84" s="48">
        <f t="shared" si="31"/>
        <v>14.178036417807638</v>
      </c>
      <c r="L84" s="48">
        <f t="shared" si="31"/>
        <v>6.9810423812215472</v>
      </c>
      <c r="M84" s="48">
        <f t="shared" si="31"/>
        <v>6.18106621622867</v>
      </c>
      <c r="N84" s="48">
        <f t="shared" si="31"/>
        <v>356.40132665521014</v>
      </c>
      <c r="O84" s="48">
        <f t="shared" si="31"/>
        <v>-2.1379729229050182</v>
      </c>
      <c r="P84" s="48">
        <f t="shared" si="31"/>
        <v>3.296524224222952</v>
      </c>
      <c r="Q84" s="48">
        <f t="shared" si="31"/>
        <v>4.5227279893084393</v>
      </c>
      <c r="R84" s="48">
        <f t="shared" si="31"/>
        <v>-75.957246912456441</v>
      </c>
      <c r="S84" s="48">
        <f t="shared" si="31"/>
        <v>-3.8500651372064043</v>
      </c>
      <c r="T84" s="48">
        <f t="shared" si="31"/>
        <v>2.3415177269968446</v>
      </c>
      <c r="U84" s="48">
        <f t="shared" si="31"/>
        <v>-3.764121481763083</v>
      </c>
      <c r="V84" s="48">
        <f t="shared" si="31"/>
        <v>14.760122946551736</v>
      </c>
      <c r="W84" s="48">
        <f t="shared" ref="W84:W99" si="33">IFERROR((W45/V45-1)*100,"")</f>
        <v>10.000000000000009</v>
      </c>
      <c r="X84" s="48">
        <f t="shared" si="32"/>
        <v>82.456140350877178</v>
      </c>
      <c r="Y84" s="48">
        <f t="shared" si="32"/>
        <v>-18.750000000000011</v>
      </c>
    </row>
    <row r="85" spans="1:25" s="41" customFormat="1" ht="15" x14ac:dyDescent="0.25">
      <c r="A85" s="37" t="s">
        <v>67</v>
      </c>
      <c r="B85" s="38"/>
      <c r="C85" s="39" t="s">
        <v>202</v>
      </c>
      <c r="D85" s="48" t="str">
        <f t="shared" si="31"/>
        <v/>
      </c>
      <c r="E85" s="48">
        <f t="shared" si="31"/>
        <v>-17.139956229426858</v>
      </c>
      <c r="F85" s="48">
        <f t="shared" si="31"/>
        <v>8.5618108280239404</v>
      </c>
      <c r="G85" s="48">
        <f t="shared" si="31"/>
        <v>2.8208737145384521</v>
      </c>
      <c r="H85" s="48">
        <f t="shared" si="31"/>
        <v>8.9764299377304901</v>
      </c>
      <c r="I85" s="48">
        <f t="shared" si="31"/>
        <v>-5.374045534921013</v>
      </c>
      <c r="J85" s="48">
        <f t="shared" si="31"/>
        <v>-2.8818900102880018</v>
      </c>
      <c r="K85" s="48">
        <f t="shared" si="31"/>
        <v>87.087169941055549</v>
      </c>
      <c r="L85" s="48">
        <f t="shared" si="31"/>
        <v>-57.417870540205882</v>
      </c>
      <c r="M85" s="48">
        <f t="shared" si="31"/>
        <v>-47.108198901479135</v>
      </c>
      <c r="N85" s="48">
        <f t="shared" si="31"/>
        <v>221.67636440204882</v>
      </c>
      <c r="O85" s="48">
        <f t="shared" si="31"/>
        <v>5.8129002962961529</v>
      </c>
      <c r="P85" s="48">
        <f t="shared" si="31"/>
        <v>2.8538127676148051</v>
      </c>
      <c r="Q85" s="48">
        <f t="shared" si="31"/>
        <v>-67.811469740962323</v>
      </c>
      <c r="R85" s="48">
        <f t="shared" si="31"/>
        <v>573.3548511043947</v>
      </c>
      <c r="S85" s="48">
        <f t="shared" si="31"/>
        <v>354.81428050624311</v>
      </c>
      <c r="T85" s="48">
        <f t="shared" si="31"/>
        <v>-73.625202386693118</v>
      </c>
      <c r="U85" s="48">
        <f t="shared" si="31"/>
        <v>24.412559378300514</v>
      </c>
      <c r="V85" s="48">
        <f t="shared" si="31"/>
        <v>3.2232851776095917</v>
      </c>
      <c r="W85" s="48">
        <f t="shared" si="33"/>
        <v>19.470538001707951</v>
      </c>
      <c r="X85" s="48">
        <f t="shared" si="32"/>
        <v>-13.708513708513703</v>
      </c>
      <c r="Y85" s="48">
        <f t="shared" si="32"/>
        <v>68.768996960486334</v>
      </c>
    </row>
    <row r="86" spans="1:25" s="41" customFormat="1" ht="15" x14ac:dyDescent="0.25">
      <c r="A86" s="37" t="s">
        <v>69</v>
      </c>
      <c r="B86" s="38"/>
      <c r="C86" s="39" t="s">
        <v>203</v>
      </c>
      <c r="D86" s="48" t="str">
        <f t="shared" si="31"/>
        <v/>
      </c>
      <c r="E86" s="48">
        <f t="shared" si="31"/>
        <v>-31.672648479367759</v>
      </c>
      <c r="F86" s="48">
        <f t="shared" si="31"/>
        <v>11.356005710607775</v>
      </c>
      <c r="G86" s="48">
        <f t="shared" si="31"/>
        <v>12.367160357410434</v>
      </c>
      <c r="H86" s="48">
        <f t="shared" si="31"/>
        <v>11.418960684836454</v>
      </c>
      <c r="I86" s="48">
        <f t="shared" si="31"/>
        <v>-9.9493785596842521</v>
      </c>
      <c r="J86" s="48">
        <f t="shared" si="31"/>
        <v>-14.224061265254406</v>
      </c>
      <c r="K86" s="48">
        <f t="shared" si="31"/>
        <v>57.109605651161118</v>
      </c>
      <c r="L86" s="48">
        <f t="shared" si="31"/>
        <v>-11.95395298002887</v>
      </c>
      <c r="M86" s="48">
        <f t="shared" si="31"/>
        <v>120.56231049662686</v>
      </c>
      <c r="N86" s="48">
        <f t="shared" si="31"/>
        <v>-19.685064939952767</v>
      </c>
      <c r="O86" s="48">
        <f t="shared" si="31"/>
        <v>42.459269759893317</v>
      </c>
      <c r="P86" s="48">
        <f t="shared" si="31"/>
        <v>-70.648048670768532</v>
      </c>
      <c r="Q86" s="48">
        <f t="shared" si="31"/>
        <v>104.87514626127106</v>
      </c>
      <c r="R86" s="48">
        <f t="shared" si="31"/>
        <v>511.62175907290879</v>
      </c>
      <c r="S86" s="48">
        <f t="shared" si="31"/>
        <v>-70.246329125862033</v>
      </c>
      <c r="T86" s="48">
        <f t="shared" si="31"/>
        <v>-25.171714719293437</v>
      </c>
      <c r="U86" s="48">
        <f t="shared" si="31"/>
        <v>28.917637773363623</v>
      </c>
      <c r="V86" s="48">
        <f t="shared" si="31"/>
        <v>3.1472894394079409</v>
      </c>
      <c r="W86" s="48">
        <f t="shared" si="33"/>
        <v>37.078651685393261</v>
      </c>
      <c r="X86" s="48">
        <f t="shared" si="32"/>
        <v>35.537190082644621</v>
      </c>
      <c r="Y86" s="48">
        <f t="shared" si="32"/>
        <v>-1.19760479041916</v>
      </c>
    </row>
    <row r="87" spans="1:25" s="36" customFormat="1" ht="12" x14ac:dyDescent="0.2">
      <c r="A87" s="33" t="s">
        <v>228</v>
      </c>
      <c r="B87" s="34"/>
      <c r="C87" s="35" t="s">
        <v>204</v>
      </c>
      <c r="D87" s="21" t="str">
        <f t="shared" si="31"/>
        <v/>
      </c>
      <c r="E87" s="21" t="str">
        <f t="shared" si="31"/>
        <v/>
      </c>
      <c r="F87" s="21" t="str">
        <f t="shared" si="31"/>
        <v/>
      </c>
      <c r="G87" s="21" t="str">
        <f t="shared" si="31"/>
        <v/>
      </c>
      <c r="H87" s="21" t="str">
        <f t="shared" si="31"/>
        <v/>
      </c>
      <c r="I87" s="21" t="str">
        <f t="shared" si="31"/>
        <v/>
      </c>
      <c r="J87" s="21" t="str">
        <f t="shared" si="31"/>
        <v/>
      </c>
      <c r="K87" s="21" t="str">
        <f t="shared" si="31"/>
        <v/>
      </c>
      <c r="L87" s="21" t="str">
        <f t="shared" si="31"/>
        <v/>
      </c>
      <c r="M87" s="21" t="str">
        <f t="shared" si="31"/>
        <v/>
      </c>
      <c r="N87" s="21" t="str">
        <f t="shared" si="31"/>
        <v/>
      </c>
      <c r="O87" s="21" t="str">
        <f t="shared" si="31"/>
        <v/>
      </c>
      <c r="P87" s="21" t="str">
        <f t="shared" si="31"/>
        <v/>
      </c>
      <c r="Q87" s="21" t="str">
        <f t="shared" si="31"/>
        <v/>
      </c>
      <c r="R87" s="21" t="str">
        <f t="shared" si="31"/>
        <v/>
      </c>
      <c r="S87" s="21" t="str">
        <f t="shared" si="31"/>
        <v/>
      </c>
      <c r="T87" s="21" t="str">
        <f t="shared" si="31"/>
        <v/>
      </c>
      <c r="U87" s="21" t="str">
        <f t="shared" si="31"/>
        <v/>
      </c>
      <c r="V87" s="21" t="str">
        <f t="shared" si="31"/>
        <v/>
      </c>
      <c r="W87" s="21" t="str">
        <f t="shared" si="33"/>
        <v/>
      </c>
      <c r="X87" s="21" t="str">
        <f t="shared" si="32"/>
        <v/>
      </c>
      <c r="Y87" s="21" t="str">
        <f t="shared" si="32"/>
        <v/>
      </c>
    </row>
    <row r="88" spans="1:25" s="36" customFormat="1" ht="12" x14ac:dyDescent="0.2">
      <c r="A88" s="33" t="s">
        <v>229</v>
      </c>
      <c r="B88" s="34"/>
      <c r="C88" s="35" t="s">
        <v>205</v>
      </c>
      <c r="D88" s="21" t="str">
        <f t="shared" si="31"/>
        <v/>
      </c>
      <c r="E88" s="21">
        <f t="shared" si="31"/>
        <v>-31.672648479367759</v>
      </c>
      <c r="F88" s="21">
        <f t="shared" si="31"/>
        <v>11.356005710607775</v>
      </c>
      <c r="G88" s="21">
        <f t="shared" si="31"/>
        <v>12.367160357410434</v>
      </c>
      <c r="H88" s="21">
        <f t="shared" si="31"/>
        <v>11.418960684836454</v>
      </c>
      <c r="I88" s="21">
        <f t="shared" si="31"/>
        <v>-9.9493785596842521</v>
      </c>
      <c r="J88" s="21">
        <f t="shared" si="31"/>
        <v>-14.224061265254406</v>
      </c>
      <c r="K88" s="21">
        <f t="shared" si="31"/>
        <v>57.109605651161118</v>
      </c>
      <c r="L88" s="21">
        <f t="shared" si="31"/>
        <v>-11.95395298002887</v>
      </c>
      <c r="M88" s="21">
        <f t="shared" si="31"/>
        <v>120.56231049662686</v>
      </c>
      <c r="N88" s="21">
        <f t="shared" si="31"/>
        <v>-19.685064939952767</v>
      </c>
      <c r="O88" s="21">
        <f t="shared" si="31"/>
        <v>42.459269759893317</v>
      </c>
      <c r="P88" s="21">
        <f t="shared" si="31"/>
        <v>-70.648048670768532</v>
      </c>
      <c r="Q88" s="21">
        <f t="shared" si="31"/>
        <v>104.87514626127106</v>
      </c>
      <c r="R88" s="21">
        <f t="shared" si="31"/>
        <v>511.62175907290879</v>
      </c>
      <c r="S88" s="21">
        <f t="shared" si="31"/>
        <v>-70.246329125862033</v>
      </c>
      <c r="T88" s="21">
        <f t="shared" si="31"/>
        <v>-25.171714719293437</v>
      </c>
      <c r="U88" s="21">
        <f t="shared" si="31"/>
        <v>28.917637773363623</v>
      </c>
      <c r="V88" s="21">
        <f t="shared" si="31"/>
        <v>3.1472894394079409</v>
      </c>
      <c r="W88" s="21">
        <f t="shared" si="33"/>
        <v>37.078651685393261</v>
      </c>
      <c r="X88" s="21">
        <f t="shared" si="32"/>
        <v>35.537190082644621</v>
      </c>
      <c r="Y88" s="21">
        <f t="shared" si="32"/>
        <v>-1.19760479041916</v>
      </c>
    </row>
    <row r="89" spans="1:25" s="41" customFormat="1" ht="15" x14ac:dyDescent="0.25">
      <c r="A89" s="37" t="s">
        <v>71</v>
      </c>
      <c r="B89" s="38"/>
      <c r="C89" s="39" t="s">
        <v>206</v>
      </c>
      <c r="D89" s="48" t="str">
        <f t="shared" si="31"/>
        <v/>
      </c>
      <c r="E89" s="48">
        <f t="shared" si="31"/>
        <v>-14.157895447413926</v>
      </c>
      <c r="F89" s="48">
        <f t="shared" si="31"/>
        <v>7.2613582331773285</v>
      </c>
      <c r="G89" s="48">
        <f t="shared" si="31"/>
        <v>7.5565622405288302</v>
      </c>
      <c r="H89" s="48">
        <f t="shared" si="31"/>
        <v>7.6362223781749616</v>
      </c>
      <c r="I89" s="48">
        <f t="shared" si="31"/>
        <v>-3.5046796401142388</v>
      </c>
      <c r="J89" s="48">
        <f t="shared" si="31"/>
        <v>1.6304507674042679</v>
      </c>
      <c r="K89" s="48">
        <f t="shared" si="31"/>
        <v>20.701918789989527</v>
      </c>
      <c r="L89" s="48">
        <f t="shared" si="31"/>
        <v>23.241824577988179</v>
      </c>
      <c r="M89" s="48">
        <f t="shared" si="31"/>
        <v>-50.264823866287443</v>
      </c>
      <c r="N89" s="48">
        <f t="shared" si="31"/>
        <v>58.157285453245144</v>
      </c>
      <c r="O89" s="48">
        <f t="shared" si="31"/>
        <v>117.53552974621715</v>
      </c>
      <c r="P89" s="48">
        <f t="shared" si="31"/>
        <v>8.8000837436223769</v>
      </c>
      <c r="Q89" s="48">
        <f t="shared" si="31"/>
        <v>0.29009774932202692</v>
      </c>
      <c r="R89" s="48">
        <f t="shared" si="31"/>
        <v>34.717420642277254</v>
      </c>
      <c r="S89" s="48">
        <f t="shared" si="31"/>
        <v>-18.3514275023987</v>
      </c>
      <c r="T89" s="48">
        <f t="shared" si="31"/>
        <v>-35.204692070546109</v>
      </c>
      <c r="U89" s="48">
        <f t="shared" si="31"/>
        <v>25.666745912017742</v>
      </c>
      <c r="V89" s="48">
        <f t="shared" si="31"/>
        <v>5.2117909986438615</v>
      </c>
      <c r="W89" s="48">
        <f t="shared" si="33"/>
        <v>20.152091254752857</v>
      </c>
      <c r="X89" s="48">
        <f t="shared" si="32"/>
        <v>-0.62370062370061818</v>
      </c>
      <c r="Y89" s="48">
        <f t="shared" si="32"/>
        <v>-27.427427427427432</v>
      </c>
    </row>
    <row r="90" spans="1:25" s="41" customFormat="1" ht="15" x14ac:dyDescent="0.25">
      <c r="A90" s="37" t="s">
        <v>230</v>
      </c>
      <c r="B90" s="38"/>
      <c r="C90" s="39" t="s">
        <v>207</v>
      </c>
      <c r="D90" s="48" t="str">
        <f t="shared" si="31"/>
        <v/>
      </c>
      <c r="E90" s="48">
        <f t="shared" si="31"/>
        <v>-28.518734204149975</v>
      </c>
      <c r="F90" s="48">
        <f t="shared" si="31"/>
        <v>8.9945529568584028</v>
      </c>
      <c r="G90" s="48">
        <f t="shared" si="31"/>
        <v>10.724086646476728</v>
      </c>
      <c r="H90" s="48">
        <f t="shared" si="31"/>
        <v>13.888862319713692</v>
      </c>
      <c r="I90" s="48">
        <f t="shared" si="31"/>
        <v>-9.8631323147665206</v>
      </c>
      <c r="J90" s="48">
        <f t="shared" si="31"/>
        <v>-17.175664068959772</v>
      </c>
      <c r="K90" s="48">
        <f t="shared" si="31"/>
        <v>42.031009004879792</v>
      </c>
      <c r="L90" s="48">
        <f t="shared" si="31"/>
        <v>-15.16529362491934</v>
      </c>
      <c r="M90" s="48">
        <f t="shared" si="31"/>
        <v>15.935391811529653</v>
      </c>
      <c r="N90" s="48">
        <f t="shared" si="31"/>
        <v>34.106175320812724</v>
      </c>
      <c r="O90" s="48">
        <f t="shared" si="31"/>
        <v>13.042734205281747</v>
      </c>
      <c r="P90" s="48">
        <f t="shared" si="31"/>
        <v>-4.6412451630284064</v>
      </c>
      <c r="Q90" s="48">
        <f t="shared" si="31"/>
        <v>8.6718141855114173</v>
      </c>
      <c r="R90" s="48">
        <f t="shared" si="31"/>
        <v>-1.9181977638999981</v>
      </c>
      <c r="S90" s="48">
        <f t="shared" si="31"/>
        <v>-24.77090609650363</v>
      </c>
      <c r="T90" s="48">
        <f t="shared" si="31"/>
        <v>-2.7258766498346465</v>
      </c>
      <c r="U90" s="48">
        <f t="shared" si="31"/>
        <v>32.083790879143884</v>
      </c>
      <c r="V90" s="48">
        <f t="shared" si="31"/>
        <v>16.719265235029667</v>
      </c>
      <c r="W90" s="48">
        <f t="shared" si="33"/>
        <v>-31.578947368421051</v>
      </c>
      <c r="X90" s="48">
        <f t="shared" si="32"/>
        <v>-46.153846153846153</v>
      </c>
      <c r="Y90" s="48">
        <f t="shared" si="32"/>
        <v>-37.5</v>
      </c>
    </row>
    <row r="91" spans="1:25" s="41" customFormat="1" ht="15" x14ac:dyDescent="0.25">
      <c r="A91" s="37" t="s">
        <v>231</v>
      </c>
      <c r="B91" s="38"/>
      <c r="C91" s="39" t="s">
        <v>208</v>
      </c>
      <c r="D91" s="48" t="str">
        <f t="shared" si="31"/>
        <v/>
      </c>
      <c r="E91" s="48">
        <f t="shared" si="31"/>
        <v>-30.379304312391366</v>
      </c>
      <c r="F91" s="48">
        <f t="shared" si="31"/>
        <v>12.195701346950226</v>
      </c>
      <c r="G91" s="48">
        <f t="shared" si="31"/>
        <v>12.929037823496149</v>
      </c>
      <c r="H91" s="48">
        <f t="shared" si="31"/>
        <v>12.815096177522435</v>
      </c>
      <c r="I91" s="48">
        <f t="shared" si="31"/>
        <v>-9.1352785846358522</v>
      </c>
      <c r="J91" s="48">
        <f t="shared" si="31"/>
        <v>-14.823877409561327</v>
      </c>
      <c r="K91" s="48">
        <f t="shared" si="31"/>
        <v>34.480254396526909</v>
      </c>
      <c r="L91" s="48">
        <f t="shared" si="31"/>
        <v>-12.572499086644962</v>
      </c>
      <c r="M91" s="48">
        <f t="shared" si="31"/>
        <v>12.914566058935373</v>
      </c>
      <c r="N91" s="48">
        <f t="shared" si="31"/>
        <v>37.859418808939218</v>
      </c>
      <c r="O91" s="48">
        <f t="shared" si="31"/>
        <v>9.5301270500822497</v>
      </c>
      <c r="P91" s="48">
        <f t="shared" si="31"/>
        <v>-0.8199057543836652</v>
      </c>
      <c r="Q91" s="48">
        <f t="shared" si="31"/>
        <v>8.1072324977698784</v>
      </c>
      <c r="R91" s="48">
        <f t="shared" si="31"/>
        <v>-0.56270526626135409</v>
      </c>
      <c r="S91" s="48">
        <f t="shared" si="31"/>
        <v>-24.398277891001651</v>
      </c>
      <c r="T91" s="48">
        <f t="shared" si="31"/>
        <v>-1.3112608245476332</v>
      </c>
      <c r="U91" s="48">
        <f t="shared" si="31"/>
        <v>33.391457963733153</v>
      </c>
      <c r="V91" s="48">
        <f t="shared" si="31"/>
        <v>13.887524337817458</v>
      </c>
      <c r="W91" s="48">
        <f t="shared" si="33"/>
        <v>2.8985507246376718</v>
      </c>
      <c r="X91" s="48">
        <f t="shared" si="32"/>
        <v>-56.944444444444443</v>
      </c>
      <c r="Y91" s="48">
        <f t="shared" si="32"/>
        <v>9.6774193548387011</v>
      </c>
    </row>
    <row r="92" spans="1:25" s="41" customFormat="1" ht="15" x14ac:dyDescent="0.25">
      <c r="A92" s="37" t="s">
        <v>232</v>
      </c>
      <c r="B92" s="38"/>
      <c r="C92" s="39" t="s">
        <v>209</v>
      </c>
      <c r="D92" s="48" t="str">
        <f t="shared" si="31"/>
        <v/>
      </c>
      <c r="E92" s="48">
        <f t="shared" si="31"/>
        <v>-30.50365370325262</v>
      </c>
      <c r="F92" s="48">
        <f t="shared" si="31"/>
        <v>12.475155766315837</v>
      </c>
      <c r="G92" s="48">
        <f t="shared" si="31"/>
        <v>12.388498898838884</v>
      </c>
      <c r="H92" s="48">
        <f t="shared" si="31"/>
        <v>12.657850166766016</v>
      </c>
      <c r="I92" s="48">
        <f t="shared" si="31"/>
        <v>-9.3467483495474841</v>
      </c>
      <c r="J92" s="48">
        <f t="shared" si="31"/>
        <v>-14.553036260830243</v>
      </c>
      <c r="K92" s="48">
        <f t="shared" si="31"/>
        <v>143.67106369805845</v>
      </c>
      <c r="L92" s="48">
        <f t="shared" si="31"/>
        <v>-13.665027461100243</v>
      </c>
      <c r="M92" s="48">
        <f t="shared" si="31"/>
        <v>23.541918837538557</v>
      </c>
      <c r="N92" s="48">
        <f t="shared" si="31"/>
        <v>-24.917818066210128</v>
      </c>
      <c r="O92" s="48">
        <f t="shared" si="31"/>
        <v>221.2799356612729</v>
      </c>
      <c r="P92" s="48">
        <f t="shared" si="31"/>
        <v>-86.594589185694701</v>
      </c>
      <c r="Q92" s="48">
        <f t="shared" si="31"/>
        <v>176.02923294018797</v>
      </c>
      <c r="R92" s="48">
        <f t="shared" si="31"/>
        <v>104.50112541275121</v>
      </c>
      <c r="S92" s="48">
        <f t="shared" si="31"/>
        <v>-32.663629331939134</v>
      </c>
      <c r="T92" s="48">
        <f t="shared" si="31"/>
        <v>-16.190526326026365</v>
      </c>
      <c r="U92" s="48">
        <f t="shared" si="31"/>
        <v>24.779083863811358</v>
      </c>
      <c r="V92" s="48">
        <f t="shared" si="31"/>
        <v>4.1032741984039722</v>
      </c>
      <c r="W92" s="48">
        <f t="shared" si="33"/>
        <v>23.255813953488371</v>
      </c>
      <c r="X92" s="48">
        <f t="shared" si="32"/>
        <v>-1.8867924528301883</v>
      </c>
      <c r="Y92" s="48">
        <f t="shared" si="32"/>
        <v>23.076923076923084</v>
      </c>
    </row>
    <row r="93" spans="1:25" s="46" customFormat="1" ht="15.75" x14ac:dyDescent="0.25">
      <c r="A93" s="42" t="s">
        <v>73</v>
      </c>
      <c r="B93" s="43"/>
      <c r="C93" s="44" t="s">
        <v>210</v>
      </c>
      <c r="D93" s="47" t="str">
        <f t="shared" si="31"/>
        <v/>
      </c>
      <c r="E93" s="47">
        <f t="shared" si="31"/>
        <v>-30.687888901869009</v>
      </c>
      <c r="F93" s="47">
        <f t="shared" si="31"/>
        <v>15.117541440882665</v>
      </c>
      <c r="G93" s="47">
        <f t="shared" si="31"/>
        <v>12.845192392683401</v>
      </c>
      <c r="H93" s="47">
        <f t="shared" si="31"/>
        <v>10.938266046739887</v>
      </c>
      <c r="I93" s="47">
        <f t="shared" si="31"/>
        <v>-9.4282323507973942</v>
      </c>
      <c r="J93" s="47">
        <f t="shared" si="31"/>
        <v>-14.80323239162178</v>
      </c>
      <c r="K93" s="47">
        <f t="shared" si="31"/>
        <v>37.974134186496713</v>
      </c>
      <c r="L93" s="47">
        <f t="shared" si="31"/>
        <v>-0.41271702342000616</v>
      </c>
      <c r="M93" s="47">
        <f t="shared" si="31"/>
        <v>125.75179255741449</v>
      </c>
      <c r="N93" s="47">
        <f t="shared" si="31"/>
        <v>119.46195313238626</v>
      </c>
      <c r="O93" s="47">
        <f t="shared" si="31"/>
        <v>-73.530669504678343</v>
      </c>
      <c r="P93" s="47">
        <f t="shared" si="31"/>
        <v>-5.0125536906877155</v>
      </c>
      <c r="Q93" s="47">
        <f t="shared" si="31"/>
        <v>155.1549283218078</v>
      </c>
      <c r="R93" s="47">
        <f t="shared" si="31"/>
        <v>586.7079001109131</v>
      </c>
      <c r="S93" s="47">
        <f t="shared" si="31"/>
        <v>-30.196516325233613</v>
      </c>
      <c r="T93" s="47">
        <f t="shared" si="31"/>
        <v>-81.669203443803553</v>
      </c>
      <c r="U93" s="47">
        <f t="shared" si="31"/>
        <v>26.963903396924582</v>
      </c>
      <c r="V93" s="47">
        <f t="shared" si="31"/>
        <v>6.2351866906900533</v>
      </c>
      <c r="W93" s="47">
        <f t="shared" si="33"/>
        <v>236.84210526315786</v>
      </c>
      <c r="X93" s="47">
        <f t="shared" si="32"/>
        <v>-30.76923076923077</v>
      </c>
      <c r="Y93" s="47">
        <f t="shared" si="32"/>
        <v>128.26086956521738</v>
      </c>
    </row>
    <row r="94" spans="1:25" s="46" customFormat="1" ht="15.75" x14ac:dyDescent="0.25">
      <c r="A94" s="42" t="s">
        <v>85</v>
      </c>
      <c r="B94" s="43"/>
      <c r="C94" s="44" t="s">
        <v>211</v>
      </c>
      <c r="D94" s="47" t="str">
        <f t="shared" si="31"/>
        <v/>
      </c>
      <c r="E94" s="47">
        <f t="shared" si="31"/>
        <v>-47.501934588235287</v>
      </c>
      <c r="F94" s="47">
        <f t="shared" si="31"/>
        <v>36.18698679530381</v>
      </c>
      <c r="G94" s="47">
        <f t="shared" si="31"/>
        <v>19.616218678356145</v>
      </c>
      <c r="H94" s="47">
        <f t="shared" si="31"/>
        <v>6.493853076678513</v>
      </c>
      <c r="I94" s="47">
        <f t="shared" si="31"/>
        <v>-21.319818320612814</v>
      </c>
      <c r="J94" s="47">
        <f t="shared" si="31"/>
        <v>-18.705501523404322</v>
      </c>
      <c r="K94" s="47">
        <f t="shared" si="31"/>
        <v>51.759152634434891</v>
      </c>
      <c r="L94" s="47">
        <f t="shared" si="31"/>
        <v>-8.6169309185153526</v>
      </c>
      <c r="M94" s="47">
        <f t="shared" si="31"/>
        <v>17.281287382935794</v>
      </c>
      <c r="N94" s="47">
        <f t="shared" si="31"/>
        <v>6.5703509847785169</v>
      </c>
      <c r="O94" s="47">
        <f t="shared" si="31"/>
        <v>12.479891430062672</v>
      </c>
      <c r="P94" s="47">
        <f t="shared" si="31"/>
        <v>-12.103069633976171</v>
      </c>
      <c r="Q94" s="47">
        <f t="shared" si="31"/>
        <v>4.0611949746210518</v>
      </c>
      <c r="R94" s="47">
        <f t="shared" si="31"/>
        <v>5.1399400563071129</v>
      </c>
      <c r="S94" s="47">
        <f t="shared" si="31"/>
        <v>-4.2049775534803935</v>
      </c>
      <c r="T94" s="47">
        <f t="shared" si="31"/>
        <v>-7.839799460636887</v>
      </c>
      <c r="U94" s="47">
        <f t="shared" si="31"/>
        <v>14.896809077718775</v>
      </c>
      <c r="V94" s="47">
        <f t="shared" si="31"/>
        <v>13.535120465699869</v>
      </c>
      <c r="W94" s="47">
        <f t="shared" si="33"/>
        <v>8.5880265567765512</v>
      </c>
      <c r="X94" s="47">
        <f t="shared" si="32"/>
        <v>0.79467618227309078</v>
      </c>
      <c r="Y94" s="47">
        <f t="shared" si="32"/>
        <v>-0.31075513497799134</v>
      </c>
    </row>
    <row r="95" spans="1:25" s="41" customFormat="1" ht="15" x14ac:dyDescent="0.25">
      <c r="A95" s="37" t="s">
        <v>87</v>
      </c>
      <c r="B95" s="38"/>
      <c r="C95" s="39" t="s">
        <v>78</v>
      </c>
      <c r="D95" s="48" t="str">
        <f t="shared" si="31"/>
        <v/>
      </c>
      <c r="E95" s="48">
        <f t="shared" si="31"/>
        <v>-46.417970334895251</v>
      </c>
      <c r="F95" s="48">
        <f t="shared" si="31"/>
        <v>45.341683683535017</v>
      </c>
      <c r="G95" s="48">
        <f t="shared" si="31"/>
        <v>17.072162505504718</v>
      </c>
      <c r="H95" s="48">
        <f t="shared" si="31"/>
        <v>4.1640451953433466</v>
      </c>
      <c r="I95" s="48">
        <f t="shared" si="31"/>
        <v>-12.558441821161592</v>
      </c>
      <c r="J95" s="48">
        <f t="shared" si="31"/>
        <v>-37.478900835903858</v>
      </c>
      <c r="K95" s="48">
        <f t="shared" si="31"/>
        <v>41.14025348910544</v>
      </c>
      <c r="L95" s="48">
        <f t="shared" si="31"/>
        <v>-14.143019051614669</v>
      </c>
      <c r="M95" s="48">
        <f t="shared" si="31"/>
        <v>27.268617622782386</v>
      </c>
      <c r="N95" s="48">
        <f t="shared" si="31"/>
        <v>8.6636816547633657</v>
      </c>
      <c r="O95" s="48">
        <f t="shared" si="31"/>
        <v>10.916847905357185</v>
      </c>
      <c r="P95" s="48">
        <f t="shared" si="31"/>
        <v>-17.218332767857557</v>
      </c>
      <c r="Q95" s="48">
        <f t="shared" si="31"/>
        <v>12.169298404215878</v>
      </c>
      <c r="R95" s="48">
        <f t="shared" si="31"/>
        <v>-1.4160344453970186</v>
      </c>
      <c r="S95" s="48">
        <f t="shared" si="31"/>
        <v>-17.006285480105731</v>
      </c>
      <c r="T95" s="48">
        <f t="shared" si="31"/>
        <v>-12.135201631892789</v>
      </c>
      <c r="U95" s="48">
        <f t="shared" si="31"/>
        <v>37.847262715811937</v>
      </c>
      <c r="V95" s="48">
        <f t="shared" si="31"/>
        <v>1.2632208943151424</v>
      </c>
      <c r="W95" s="48">
        <f t="shared" si="33"/>
        <v>3.8691685443061452</v>
      </c>
      <c r="X95" s="48">
        <f t="shared" si="32"/>
        <v>9.5474950619500731</v>
      </c>
      <c r="Y95" s="48">
        <f t="shared" si="32"/>
        <v>0.49080138174657506</v>
      </c>
    </row>
    <row r="96" spans="1:25" s="36" customFormat="1" ht="12" x14ac:dyDescent="0.2">
      <c r="A96" s="33" t="s">
        <v>233</v>
      </c>
      <c r="B96" s="34"/>
      <c r="C96" s="35" t="s">
        <v>212</v>
      </c>
      <c r="D96" s="21" t="str">
        <f t="shared" si="31"/>
        <v/>
      </c>
      <c r="E96" s="21">
        <f t="shared" si="31"/>
        <v>-43.335999395921966</v>
      </c>
      <c r="F96" s="21">
        <f t="shared" si="31"/>
        <v>108.40447415373103</v>
      </c>
      <c r="G96" s="21">
        <f t="shared" si="31"/>
        <v>-19.353969796618209</v>
      </c>
      <c r="H96" s="21">
        <f t="shared" si="31"/>
        <v>-3.3541611256069026</v>
      </c>
      <c r="I96" s="21">
        <f t="shared" si="31"/>
        <v>-1.2331179910998191</v>
      </c>
      <c r="J96" s="21">
        <f t="shared" si="31"/>
        <v>-52.373726433665013</v>
      </c>
      <c r="K96" s="21">
        <f t="shared" si="31"/>
        <v>159.0502269435469</v>
      </c>
      <c r="L96" s="21">
        <f t="shared" ref="L96:V96" si="34">IFERROR((L57/K57-1)*100,"")</f>
        <v>-56.358103846414686</v>
      </c>
      <c r="M96" s="21">
        <f t="shared" si="34"/>
        <v>100.7689193194679</v>
      </c>
      <c r="N96" s="21">
        <f t="shared" si="34"/>
        <v>13.494745096432514</v>
      </c>
      <c r="O96" s="21">
        <f t="shared" si="34"/>
        <v>29.035742327349112</v>
      </c>
      <c r="P96" s="21">
        <f t="shared" si="34"/>
        <v>-29.881844131471734</v>
      </c>
      <c r="Q96" s="21">
        <f t="shared" si="34"/>
        <v>24.554454780309598</v>
      </c>
      <c r="R96" s="21">
        <f t="shared" si="34"/>
        <v>-12.802314447782726</v>
      </c>
      <c r="S96" s="21">
        <f t="shared" si="34"/>
        <v>-44.408016410363516</v>
      </c>
      <c r="T96" s="21">
        <f t="shared" si="34"/>
        <v>-4.6940550703990951</v>
      </c>
      <c r="U96" s="21">
        <f t="shared" si="34"/>
        <v>100.54447822290582</v>
      </c>
      <c r="V96" s="21">
        <f t="shared" si="34"/>
        <v>-4.4423331429594199</v>
      </c>
      <c r="W96" s="21">
        <f t="shared" si="33"/>
        <v>2.2012984221161602</v>
      </c>
      <c r="X96" s="21">
        <f t="shared" si="32"/>
        <v>5.6205286381356245</v>
      </c>
      <c r="Y96" s="21">
        <f t="shared" si="32"/>
        <v>1.4072584911649644</v>
      </c>
    </row>
    <row r="97" spans="1:25" s="36" customFormat="1" ht="12" x14ac:dyDescent="0.2">
      <c r="A97" s="33" t="s">
        <v>234</v>
      </c>
      <c r="B97" s="34"/>
      <c r="C97" s="35" t="s">
        <v>213</v>
      </c>
      <c r="D97" s="21" t="str">
        <f t="shared" ref="D97:V110" si="35">IFERROR((D58/C58-1)*100,"")</f>
        <v/>
      </c>
      <c r="E97" s="21">
        <f t="shared" si="35"/>
        <v>-31.254758045527886</v>
      </c>
      <c r="F97" s="21">
        <f t="shared" si="35"/>
        <v>35.936113059810168</v>
      </c>
      <c r="G97" s="21">
        <f t="shared" si="35"/>
        <v>-6.5964647037914599</v>
      </c>
      <c r="H97" s="21">
        <f t="shared" si="35"/>
        <v>7.9632199769416934</v>
      </c>
      <c r="I97" s="21">
        <f t="shared" si="35"/>
        <v>-5.3171035985965958</v>
      </c>
      <c r="J97" s="21">
        <f t="shared" si="35"/>
        <v>-25.872965583484799</v>
      </c>
      <c r="K97" s="21">
        <f t="shared" si="35"/>
        <v>-12.695447151876415</v>
      </c>
      <c r="L97" s="21">
        <f t="shared" si="35"/>
        <v>1.4787122063301128</v>
      </c>
      <c r="M97" s="21">
        <f t="shared" si="35"/>
        <v>12.568373868270765</v>
      </c>
      <c r="N97" s="21">
        <f t="shared" si="35"/>
        <v>-14.644374595093634</v>
      </c>
      <c r="O97" s="21">
        <f t="shared" si="35"/>
        <v>-33.525963333084377</v>
      </c>
      <c r="P97" s="21">
        <f t="shared" si="35"/>
        <v>-19.684132002944345</v>
      </c>
      <c r="Q97" s="21">
        <f t="shared" si="35"/>
        <v>-22.0370559612028</v>
      </c>
      <c r="R97" s="21">
        <f t="shared" si="35"/>
        <v>52.221918302923463</v>
      </c>
      <c r="S97" s="21">
        <f t="shared" si="35"/>
        <v>-19.016987253644547</v>
      </c>
      <c r="T97" s="21">
        <f t="shared" si="35"/>
        <v>56.750319932705764</v>
      </c>
      <c r="U97" s="21">
        <f t="shared" si="35"/>
        <v>25.383149365768354</v>
      </c>
      <c r="V97" s="21">
        <f t="shared" si="35"/>
        <v>5.1990159066972019</v>
      </c>
      <c r="W97" s="21">
        <f t="shared" si="33"/>
        <v>14.843883296365812</v>
      </c>
      <c r="X97" s="21">
        <f t="shared" si="32"/>
        <v>5.2415054091116797</v>
      </c>
      <c r="Y97" s="21">
        <f t="shared" si="32"/>
        <v>3.9510958699865872</v>
      </c>
    </row>
    <row r="98" spans="1:25" s="36" customFormat="1" ht="12" x14ac:dyDescent="0.2">
      <c r="A98" s="33" t="s">
        <v>235</v>
      </c>
      <c r="B98" s="34"/>
      <c r="C98" s="35" t="s">
        <v>214</v>
      </c>
      <c r="D98" s="21" t="str">
        <f t="shared" si="35"/>
        <v/>
      </c>
      <c r="E98" s="21">
        <f t="shared" si="35"/>
        <v>-30.025071441617179</v>
      </c>
      <c r="F98" s="21">
        <f t="shared" si="35"/>
        <v>12.481916658610759</v>
      </c>
      <c r="G98" s="21">
        <f t="shared" si="35"/>
        <v>12.379913076114036</v>
      </c>
      <c r="H98" s="21">
        <f t="shared" si="35"/>
        <v>11.824623830885649</v>
      </c>
      <c r="I98" s="21">
        <f t="shared" si="35"/>
        <v>-8.5794912657667037</v>
      </c>
      <c r="J98" s="21">
        <f t="shared" si="35"/>
        <v>-14.762835224010228</v>
      </c>
      <c r="K98" s="21">
        <f t="shared" si="35"/>
        <v>20.772914260111008</v>
      </c>
      <c r="L98" s="21">
        <f t="shared" si="35"/>
        <v>435.80440402053176</v>
      </c>
      <c r="M98" s="21">
        <f t="shared" si="35"/>
        <v>-65.262821628700607</v>
      </c>
      <c r="N98" s="21">
        <f t="shared" si="35"/>
        <v>51.746193949400343</v>
      </c>
      <c r="O98" s="21">
        <f t="shared" si="35"/>
        <v>34.069071584997971</v>
      </c>
      <c r="P98" s="21">
        <f t="shared" si="35"/>
        <v>-30.223373544112775</v>
      </c>
      <c r="Q98" s="21">
        <f t="shared" si="35"/>
        <v>65.240831800710168</v>
      </c>
      <c r="R98" s="21">
        <f t="shared" si="35"/>
        <v>-44.480965411489827</v>
      </c>
      <c r="S98" s="21">
        <f t="shared" si="35"/>
        <v>-24.607124800035919</v>
      </c>
      <c r="T98" s="21">
        <f t="shared" si="35"/>
        <v>-35.91843959420062</v>
      </c>
      <c r="U98" s="21">
        <f t="shared" si="35"/>
        <v>23.424782280575652</v>
      </c>
      <c r="V98" s="21">
        <f t="shared" si="35"/>
        <v>10.671563971614217</v>
      </c>
      <c r="W98" s="21">
        <f t="shared" si="33"/>
        <v>2.1761658031087983</v>
      </c>
      <c r="X98" s="21">
        <f t="shared" si="32"/>
        <v>-72.772277227722768</v>
      </c>
      <c r="Y98" s="21">
        <f t="shared" si="32"/>
        <v>-58.455882352941167</v>
      </c>
    </row>
    <row r="99" spans="1:25" s="36" customFormat="1" ht="12" x14ac:dyDescent="0.2">
      <c r="A99" s="33" t="s">
        <v>236</v>
      </c>
      <c r="B99" s="34"/>
      <c r="C99" s="35" t="s">
        <v>215</v>
      </c>
      <c r="D99" s="21" t="str">
        <f t="shared" si="35"/>
        <v/>
      </c>
      <c r="E99" s="21">
        <f t="shared" si="35"/>
        <v>-66.926946407671252</v>
      </c>
      <c r="F99" s="21">
        <f t="shared" si="35"/>
        <v>10.595516578556484</v>
      </c>
      <c r="G99" s="21">
        <f t="shared" si="35"/>
        <v>95.005932123389172</v>
      </c>
      <c r="H99" s="21">
        <f t="shared" si="35"/>
        <v>-10.431439037421653</v>
      </c>
      <c r="I99" s="21">
        <f t="shared" si="35"/>
        <v>-21.1231956988834</v>
      </c>
      <c r="J99" s="21">
        <f t="shared" si="35"/>
        <v>-21.636880347292255</v>
      </c>
      <c r="K99" s="21">
        <f t="shared" si="35"/>
        <v>2.4973972300986969</v>
      </c>
      <c r="L99" s="21">
        <f t="shared" si="35"/>
        <v>21.90246197364538</v>
      </c>
      <c r="M99" s="21">
        <f t="shared" si="35"/>
        <v>11.215799423081464</v>
      </c>
      <c r="N99" s="21">
        <f t="shared" si="35"/>
        <v>-19.982720601555883</v>
      </c>
      <c r="O99" s="21">
        <f t="shared" si="35"/>
        <v>20.698330626782347</v>
      </c>
      <c r="P99" s="21">
        <f t="shared" si="35"/>
        <v>0.83949233798432665</v>
      </c>
      <c r="Q99" s="21">
        <f t="shared" si="35"/>
        <v>-1.5247242938017713</v>
      </c>
      <c r="R99" s="21">
        <f t="shared" si="35"/>
        <v>15.233590389219964</v>
      </c>
      <c r="S99" s="21">
        <f t="shared" si="35"/>
        <v>26.072372009199405</v>
      </c>
      <c r="T99" s="21">
        <f t="shared" si="35"/>
        <v>-32.920173430022402</v>
      </c>
      <c r="U99" s="21">
        <f t="shared" si="35"/>
        <v>-11.538781392420782</v>
      </c>
      <c r="V99" s="21">
        <f t="shared" si="35"/>
        <v>6.2985157862524899</v>
      </c>
      <c r="W99" s="21">
        <f t="shared" si="33"/>
        <v>9.4246529519986577</v>
      </c>
      <c r="X99" s="21">
        <f t="shared" si="32"/>
        <v>2.7211918516266254</v>
      </c>
      <c r="Y99" s="21">
        <f t="shared" si="32"/>
        <v>-1.4689350221089637</v>
      </c>
    </row>
    <row r="100" spans="1:25" s="36" customFormat="1" ht="12" x14ac:dyDescent="0.2">
      <c r="A100" s="33" t="s">
        <v>237</v>
      </c>
      <c r="B100" s="34"/>
      <c r="C100" s="35" t="s">
        <v>216</v>
      </c>
      <c r="D100" s="21" t="str">
        <f t="shared" si="35"/>
        <v/>
      </c>
      <c r="E100" s="21">
        <f t="shared" si="35"/>
        <v>23.797112401651454</v>
      </c>
      <c r="F100" s="21">
        <f t="shared" si="35"/>
        <v>-31.078750438878934</v>
      </c>
      <c r="G100" s="21">
        <f t="shared" si="35"/>
        <v>136.072175334566</v>
      </c>
      <c r="H100" s="21">
        <f t="shared" si="35"/>
        <v>49.572944594770284</v>
      </c>
      <c r="I100" s="21">
        <f t="shared" si="35"/>
        <v>-24.977395726005668</v>
      </c>
      <c r="J100" s="21">
        <f t="shared" si="35"/>
        <v>-40.736872422292549</v>
      </c>
      <c r="K100" s="21">
        <f t="shared" si="35"/>
        <v>-19.447956991220227</v>
      </c>
      <c r="L100" s="21">
        <f t="shared" si="35"/>
        <v>47.09448893337003</v>
      </c>
      <c r="M100" s="21">
        <f t="shared" si="35"/>
        <v>0.5492171425377057</v>
      </c>
      <c r="N100" s="21">
        <f t="shared" si="35"/>
        <v>69.403219959823261</v>
      </c>
      <c r="O100" s="21">
        <f t="shared" si="35"/>
        <v>-18.531329555950638</v>
      </c>
      <c r="P100" s="21">
        <f t="shared" si="35"/>
        <v>3.2055143269635211</v>
      </c>
      <c r="Q100" s="21">
        <f t="shared" si="35"/>
        <v>5.2835964779642586</v>
      </c>
      <c r="R100" s="21">
        <f t="shared" si="35"/>
        <v>5.9983043955486259</v>
      </c>
      <c r="S100" s="21">
        <f t="shared" si="35"/>
        <v>-17.192643411015986</v>
      </c>
      <c r="T100" s="21">
        <f t="shared" si="35"/>
        <v>3.1539415053491782</v>
      </c>
      <c r="U100" s="21">
        <f t="shared" si="35"/>
        <v>30.180848261761394</v>
      </c>
      <c r="V100" s="21">
        <f t="shared" si="35"/>
        <v>5.8183301627503514</v>
      </c>
      <c r="W100" s="21">
        <f t="shared" ref="W100:W115" si="36">IFERROR((W61/V61-1)*100,"")</f>
        <v>-3.5941502106915602</v>
      </c>
      <c r="X100" s="21">
        <f t="shared" si="32"/>
        <v>34.756412463418826</v>
      </c>
      <c r="Y100" s="21">
        <f t="shared" si="32"/>
        <v>3.2675467259180024E-2</v>
      </c>
    </row>
    <row r="101" spans="1:25" s="41" customFormat="1" ht="15" x14ac:dyDescent="0.25">
      <c r="A101" s="37" t="s">
        <v>89</v>
      </c>
      <c r="B101" s="38"/>
      <c r="C101" s="39" t="s">
        <v>217</v>
      </c>
      <c r="D101" s="48" t="str">
        <f t="shared" si="35"/>
        <v/>
      </c>
      <c r="E101" s="48">
        <f t="shared" si="35"/>
        <v>-39.266159531097713</v>
      </c>
      <c r="F101" s="48">
        <f t="shared" si="35"/>
        <v>52.805445838733853</v>
      </c>
      <c r="G101" s="48">
        <f t="shared" si="35"/>
        <v>-36.992126248660774</v>
      </c>
      <c r="H101" s="48">
        <f t="shared" si="35"/>
        <v>112.30305922045964</v>
      </c>
      <c r="I101" s="48">
        <f t="shared" si="35"/>
        <v>-27.344365327186559</v>
      </c>
      <c r="J101" s="48">
        <f t="shared" si="35"/>
        <v>-10.607545702624876</v>
      </c>
      <c r="K101" s="48">
        <f t="shared" si="35"/>
        <v>125.21262566078764</v>
      </c>
      <c r="L101" s="48">
        <f t="shared" si="35"/>
        <v>-21.929037673318717</v>
      </c>
      <c r="M101" s="48">
        <f t="shared" si="35"/>
        <v>14.348348788773556</v>
      </c>
      <c r="N101" s="48">
        <f t="shared" si="35"/>
        <v>-18.034135264176687</v>
      </c>
      <c r="O101" s="48">
        <f t="shared" si="35"/>
        <v>32.853746838047272</v>
      </c>
      <c r="P101" s="48">
        <f t="shared" si="35"/>
        <v>-24.492013227129817</v>
      </c>
      <c r="Q101" s="48">
        <f t="shared" si="35"/>
        <v>-14.349311143631404</v>
      </c>
      <c r="R101" s="48">
        <f t="shared" si="35"/>
        <v>5.0521380026912643</v>
      </c>
      <c r="S101" s="48">
        <f t="shared" si="35"/>
        <v>-9.3510721252209272</v>
      </c>
      <c r="T101" s="48">
        <f t="shared" si="35"/>
        <v>34.124017974588043</v>
      </c>
      <c r="U101" s="48">
        <f t="shared" si="35"/>
        <v>-8.5399403021738323</v>
      </c>
      <c r="V101" s="48">
        <f t="shared" si="35"/>
        <v>27.586148165254755</v>
      </c>
      <c r="W101" s="48">
        <f t="shared" si="36"/>
        <v>8.4507929839302562</v>
      </c>
      <c r="X101" s="48">
        <f t="shared" si="32"/>
        <v>3.7580500529876826</v>
      </c>
      <c r="Y101" s="48">
        <f t="shared" si="32"/>
        <v>2.2792534099066675</v>
      </c>
    </row>
    <row r="102" spans="1:25" s="41" customFormat="1" ht="15" x14ac:dyDescent="0.25">
      <c r="A102" s="37" t="s">
        <v>91</v>
      </c>
      <c r="B102" s="38"/>
      <c r="C102" s="39" t="s">
        <v>218</v>
      </c>
      <c r="D102" s="48" t="str">
        <f t="shared" si="35"/>
        <v/>
      </c>
      <c r="E102" s="48">
        <f t="shared" si="35"/>
        <v>-29.757729309256618</v>
      </c>
      <c r="F102" s="48">
        <f t="shared" si="35"/>
        <v>11.92822278250194</v>
      </c>
      <c r="G102" s="48">
        <f t="shared" si="35"/>
        <v>12.812192450245119</v>
      </c>
      <c r="H102" s="48">
        <f t="shared" si="35"/>
        <v>12.560949996395498</v>
      </c>
      <c r="I102" s="48">
        <f t="shared" si="35"/>
        <v>-8.9042598497749985</v>
      </c>
      <c r="J102" s="48">
        <f t="shared" si="35"/>
        <v>1.6396709726072212</v>
      </c>
      <c r="K102" s="48">
        <f t="shared" si="35"/>
        <v>55.332252875690699</v>
      </c>
      <c r="L102" s="48">
        <f t="shared" si="35"/>
        <v>9.256525412817096</v>
      </c>
      <c r="M102" s="48">
        <f t="shared" si="35"/>
        <v>-52.383222085819213</v>
      </c>
      <c r="N102" s="48">
        <f t="shared" si="35"/>
        <v>190.03863076452055</v>
      </c>
      <c r="O102" s="48">
        <f t="shared" si="35"/>
        <v>-32.426272496203154</v>
      </c>
      <c r="P102" s="48">
        <f t="shared" si="35"/>
        <v>59.558905836029233</v>
      </c>
      <c r="Q102" s="48">
        <f t="shared" si="35"/>
        <v>64.088259963201949</v>
      </c>
      <c r="R102" s="48">
        <f t="shared" si="35"/>
        <v>-15.438382612915325</v>
      </c>
      <c r="S102" s="48">
        <f t="shared" si="35"/>
        <v>-3.3068070052677534E-2</v>
      </c>
      <c r="T102" s="48">
        <f t="shared" si="35"/>
        <v>9.1149041080384805</v>
      </c>
      <c r="U102" s="48">
        <f t="shared" si="35"/>
        <v>24.319700770188678</v>
      </c>
      <c r="V102" s="48">
        <f t="shared" si="35"/>
        <v>11.506101270590353</v>
      </c>
      <c r="W102" s="48">
        <f t="shared" si="36"/>
        <v>3.0006841950933394</v>
      </c>
      <c r="X102" s="48">
        <f t="shared" si="32"/>
        <v>3.0468060052987855</v>
      </c>
      <c r="Y102" s="48">
        <f t="shared" si="32"/>
        <v>-4.3085839152534273</v>
      </c>
    </row>
    <row r="103" spans="1:25" s="41" customFormat="1" ht="15" x14ac:dyDescent="0.25">
      <c r="A103" s="37" t="s">
        <v>93</v>
      </c>
      <c r="B103" s="38"/>
      <c r="C103" s="39" t="s">
        <v>219</v>
      </c>
      <c r="D103" s="48" t="str">
        <f t="shared" si="35"/>
        <v/>
      </c>
      <c r="E103" s="48">
        <f t="shared" si="35"/>
        <v>-68.351675758882763</v>
      </c>
      <c r="F103" s="48">
        <f t="shared" si="35"/>
        <v>8.2614963667680961</v>
      </c>
      <c r="G103" s="48">
        <f t="shared" si="35"/>
        <v>175.57908397899701</v>
      </c>
      <c r="H103" s="48">
        <f t="shared" si="35"/>
        <v>-39.976412063750374</v>
      </c>
      <c r="I103" s="48">
        <f t="shared" si="35"/>
        <v>4.711612207843463</v>
      </c>
      <c r="J103" s="48">
        <f t="shared" si="35"/>
        <v>23.569073823378361</v>
      </c>
      <c r="K103" s="48">
        <f t="shared" si="35"/>
        <v>-3.3853111777600531</v>
      </c>
      <c r="L103" s="48">
        <f t="shared" si="35"/>
        <v>10.295706777352276</v>
      </c>
      <c r="M103" s="48">
        <f t="shared" si="35"/>
        <v>-1.0132890718994148</v>
      </c>
      <c r="N103" s="48">
        <f t="shared" si="35"/>
        <v>19.493410729914196</v>
      </c>
      <c r="O103" s="48">
        <f t="shared" si="35"/>
        <v>4.4427572932037362</v>
      </c>
      <c r="P103" s="48">
        <f t="shared" si="35"/>
        <v>15.171853446863537</v>
      </c>
      <c r="Q103" s="48">
        <f t="shared" si="35"/>
        <v>1.5000238063420435</v>
      </c>
      <c r="R103" s="48">
        <f t="shared" si="35"/>
        <v>8.7272629145799243</v>
      </c>
      <c r="S103" s="48">
        <f t="shared" si="35"/>
        <v>-45.881451307188293</v>
      </c>
      <c r="T103" s="48">
        <f t="shared" si="35"/>
        <v>47.060712382355675</v>
      </c>
      <c r="U103" s="48">
        <f t="shared" si="35"/>
        <v>32.168761993854432</v>
      </c>
      <c r="V103" s="48">
        <f t="shared" si="35"/>
        <v>13.889639167210976</v>
      </c>
      <c r="W103" s="48">
        <f t="shared" si="36"/>
        <v>2.2016561130053569</v>
      </c>
      <c r="X103" s="48">
        <f t="shared" si="32"/>
        <v>-1.2735221440790756</v>
      </c>
      <c r="Y103" s="48">
        <f t="shared" si="32"/>
        <v>-1.4931087289433487</v>
      </c>
    </row>
    <row r="104" spans="1:25" s="41" customFormat="1" ht="15" x14ac:dyDescent="0.25">
      <c r="A104" s="37" t="s">
        <v>95</v>
      </c>
      <c r="B104" s="38"/>
      <c r="C104" s="39" t="s">
        <v>220</v>
      </c>
      <c r="D104" s="48" t="str">
        <f t="shared" si="35"/>
        <v/>
      </c>
      <c r="E104" s="48">
        <f t="shared" si="35"/>
        <v>-31.047091110391879</v>
      </c>
      <c r="F104" s="48">
        <f t="shared" si="35"/>
        <v>12.535563492948043</v>
      </c>
      <c r="G104" s="48">
        <f t="shared" si="35"/>
        <v>13.893486372593777</v>
      </c>
      <c r="H104" s="48">
        <f t="shared" si="35"/>
        <v>11.772509067170089</v>
      </c>
      <c r="I104" s="48">
        <f t="shared" si="35"/>
        <v>-9.5842948561741572</v>
      </c>
      <c r="J104" s="48">
        <f t="shared" si="35"/>
        <v>-7.2519932811162864</v>
      </c>
      <c r="K104" s="48">
        <f t="shared" si="35"/>
        <v>67.937589166751124</v>
      </c>
      <c r="L104" s="48">
        <f t="shared" si="35"/>
        <v>-13.835029545344868</v>
      </c>
      <c r="M104" s="48">
        <f t="shared" si="35"/>
        <v>7.4261292222990383</v>
      </c>
      <c r="N104" s="48">
        <f t="shared" si="35"/>
        <v>145.03178379235084</v>
      </c>
      <c r="O104" s="48">
        <f t="shared" si="35"/>
        <v>-0.85135872332533502</v>
      </c>
      <c r="P104" s="48">
        <f t="shared" si="35"/>
        <v>-32.251822111916837</v>
      </c>
      <c r="Q104" s="48">
        <f t="shared" si="35"/>
        <v>-6.0510122565805453</v>
      </c>
      <c r="R104" s="48">
        <f t="shared" si="35"/>
        <v>31.657464307856365</v>
      </c>
      <c r="S104" s="48">
        <f t="shared" si="35"/>
        <v>-14.462446398518603</v>
      </c>
      <c r="T104" s="48">
        <f t="shared" si="35"/>
        <v>-22.37301276043393</v>
      </c>
      <c r="U104" s="48">
        <f t="shared" si="35"/>
        <v>23.020801146730065</v>
      </c>
      <c r="V104" s="48">
        <f t="shared" si="35"/>
        <v>7.2168523091855619</v>
      </c>
      <c r="W104" s="48">
        <f t="shared" si="36"/>
        <v>26.773372135321939</v>
      </c>
      <c r="X104" s="48">
        <f t="shared" si="32"/>
        <v>-4.5534418213767243</v>
      </c>
      <c r="Y104" s="48">
        <f t="shared" si="32"/>
        <v>-32.756041879870899</v>
      </c>
    </row>
    <row r="105" spans="1:25" s="41" customFormat="1" ht="15" x14ac:dyDescent="0.25">
      <c r="A105" s="37" t="s">
        <v>97</v>
      </c>
      <c r="B105" s="38"/>
      <c r="C105" s="39" t="s">
        <v>160</v>
      </c>
      <c r="D105" s="48" t="str">
        <f t="shared" si="35"/>
        <v/>
      </c>
      <c r="E105" s="48">
        <f t="shared" si="35"/>
        <v>-59.040546981375499</v>
      </c>
      <c r="F105" s="48">
        <f t="shared" si="35"/>
        <v>19.986927692998613</v>
      </c>
      <c r="G105" s="48">
        <f t="shared" si="35"/>
        <v>93.373424636663145</v>
      </c>
      <c r="H105" s="48">
        <f t="shared" si="35"/>
        <v>-37.403443273997041</v>
      </c>
      <c r="I105" s="48">
        <f t="shared" si="35"/>
        <v>-44.838547271574271</v>
      </c>
      <c r="J105" s="48">
        <f t="shared" si="35"/>
        <v>23.935832846107608</v>
      </c>
      <c r="K105" s="48">
        <f t="shared" si="35"/>
        <v>-21.36625934534322</v>
      </c>
      <c r="L105" s="48">
        <f t="shared" si="35"/>
        <v>52.648565568850827</v>
      </c>
      <c r="M105" s="48">
        <f t="shared" si="35"/>
        <v>41.12680879602393</v>
      </c>
      <c r="N105" s="48">
        <f t="shared" si="35"/>
        <v>-6.9363631133665287</v>
      </c>
      <c r="O105" s="48">
        <f t="shared" si="35"/>
        <v>7.9238558188715169</v>
      </c>
      <c r="P105" s="48">
        <f t="shared" si="35"/>
        <v>6.2962708177192184</v>
      </c>
      <c r="Q105" s="48">
        <f t="shared" si="35"/>
        <v>-1.8409841553130413</v>
      </c>
      <c r="R105" s="48">
        <f t="shared" si="35"/>
        <v>21.89994001612132</v>
      </c>
      <c r="S105" s="48">
        <f t="shared" si="35"/>
        <v>35.566139896524327</v>
      </c>
      <c r="T105" s="48">
        <f t="shared" si="35"/>
        <v>-41.289375564887322</v>
      </c>
      <c r="U105" s="48">
        <f t="shared" si="35"/>
        <v>3.5655679808745511</v>
      </c>
      <c r="V105" s="48">
        <f t="shared" si="35"/>
        <v>22.702338726991343</v>
      </c>
      <c r="W105" s="48">
        <f t="shared" si="36"/>
        <v>8.7440277505072217</v>
      </c>
      <c r="X105" s="48">
        <f t="shared" si="32"/>
        <v>-15.219970341077605</v>
      </c>
      <c r="Y105" s="48">
        <f t="shared" si="32"/>
        <v>1.8458605349817914</v>
      </c>
    </row>
    <row r="106" spans="1:25" s="36" customFormat="1" ht="12" x14ac:dyDescent="0.2">
      <c r="A106" s="33" t="s">
        <v>238</v>
      </c>
      <c r="B106" s="34"/>
      <c r="C106" s="35" t="s">
        <v>221</v>
      </c>
      <c r="D106" s="21" t="str">
        <f t="shared" si="35"/>
        <v/>
      </c>
      <c r="E106" s="21">
        <f t="shared" si="35"/>
        <v>-55.212256500200183</v>
      </c>
      <c r="F106" s="21">
        <f t="shared" si="35"/>
        <v>-6.9963251189101623</v>
      </c>
      <c r="G106" s="21">
        <f t="shared" si="35"/>
        <v>116.73091428090446</v>
      </c>
      <c r="H106" s="21">
        <f t="shared" si="35"/>
        <v>-37.323926139471808</v>
      </c>
      <c r="I106" s="21">
        <f t="shared" si="35"/>
        <v>-47.109953465433577</v>
      </c>
      <c r="J106" s="21">
        <f t="shared" si="35"/>
        <v>49.566480988536618</v>
      </c>
      <c r="K106" s="21">
        <f t="shared" si="35"/>
        <v>-20.377644685709207</v>
      </c>
      <c r="L106" s="21">
        <f t="shared" si="35"/>
        <v>50.201714118114914</v>
      </c>
      <c r="M106" s="21">
        <f t="shared" si="35"/>
        <v>29.392079479439204</v>
      </c>
      <c r="N106" s="21">
        <f t="shared" si="35"/>
        <v>9.1326489976358829</v>
      </c>
      <c r="O106" s="21">
        <f t="shared" si="35"/>
        <v>-7.3649294089220945</v>
      </c>
      <c r="P106" s="21">
        <f t="shared" si="35"/>
        <v>13.561832168238453</v>
      </c>
      <c r="Q106" s="21">
        <f t="shared" si="35"/>
        <v>-0.97565454068990753</v>
      </c>
      <c r="R106" s="21">
        <f t="shared" si="35"/>
        <v>20.95375147413483</v>
      </c>
      <c r="S106" s="21">
        <f t="shared" si="35"/>
        <v>35.186738926578734</v>
      </c>
      <c r="T106" s="21">
        <f t="shared" si="35"/>
        <v>-40.622459532382351</v>
      </c>
      <c r="U106" s="21">
        <f t="shared" si="35"/>
        <v>4.699649429029451</v>
      </c>
      <c r="V106" s="21">
        <f t="shared" si="35"/>
        <v>25.465233582189217</v>
      </c>
      <c r="W106" s="21">
        <f t="shared" si="36"/>
        <v>12.268425291985508</v>
      </c>
      <c r="X106" s="21">
        <f t="shared" si="32"/>
        <v>-14.740354179142779</v>
      </c>
      <c r="Y106" s="21">
        <f t="shared" si="32"/>
        <v>-4.543886452121626</v>
      </c>
    </row>
    <row r="107" spans="1:25" s="36" customFormat="1" ht="12" x14ac:dyDescent="0.2">
      <c r="A107" s="33" t="s">
        <v>239</v>
      </c>
      <c r="B107" s="34"/>
      <c r="C107" s="35" t="s">
        <v>222</v>
      </c>
      <c r="D107" s="21" t="str">
        <f t="shared" si="35"/>
        <v/>
      </c>
      <c r="E107" s="21">
        <f t="shared" si="35"/>
        <v>-64.244837832638495</v>
      </c>
      <c r="F107" s="21">
        <f t="shared" si="35"/>
        <v>65.935435167883895</v>
      </c>
      <c r="G107" s="21">
        <f t="shared" si="35"/>
        <v>71.080644016198136</v>
      </c>
      <c r="H107" s="21">
        <f t="shared" si="35"/>
        <v>-37.499586521014308</v>
      </c>
      <c r="I107" s="21">
        <f t="shared" si="35"/>
        <v>-42.084497638414895</v>
      </c>
      <c r="J107" s="21">
        <f t="shared" si="35"/>
        <v>-4.4443812304662096</v>
      </c>
      <c r="K107" s="21">
        <f t="shared" si="35"/>
        <v>-23.079668847494929</v>
      </c>
      <c r="L107" s="21">
        <f t="shared" si="35"/>
        <v>57.03827328321762</v>
      </c>
      <c r="M107" s="21">
        <f t="shared" si="35"/>
        <v>61.26268135427442</v>
      </c>
      <c r="N107" s="21">
        <f t="shared" si="35"/>
        <v>-29.06019611404561</v>
      </c>
      <c r="O107" s="21">
        <f t="shared" si="35"/>
        <v>40.306244920588739</v>
      </c>
      <c r="P107" s="21">
        <f t="shared" si="35"/>
        <v>-3.8639586505377355</v>
      </c>
      <c r="Q107" s="21">
        <f t="shared" si="35"/>
        <v>-3.2704114315653565</v>
      </c>
      <c r="R107" s="21">
        <f t="shared" si="35"/>
        <v>23.50001679466358</v>
      </c>
      <c r="S107" s="21">
        <f t="shared" si="35"/>
        <v>36.194507666049368</v>
      </c>
      <c r="T107" s="21">
        <f t="shared" si="35"/>
        <v>-42.385755603027498</v>
      </c>
      <c r="U107" s="21">
        <f t="shared" si="35"/>
        <v>1.6441292452190837</v>
      </c>
      <c r="V107" s="21">
        <f t="shared" si="35"/>
        <v>17.88053441416324</v>
      </c>
      <c r="W107" s="21">
        <f t="shared" si="36"/>
        <v>2.1974939218253331</v>
      </c>
      <c r="X107" s="21">
        <f t="shared" si="32"/>
        <v>-15.876361081840528</v>
      </c>
      <c r="Y107" s="21">
        <f t="shared" si="32"/>
        <v>10.895511970405526</v>
      </c>
    </row>
    <row r="108" spans="1:25" s="36" customFormat="1" ht="12" x14ac:dyDescent="0.2">
      <c r="A108" s="33" t="s">
        <v>240</v>
      </c>
      <c r="B108" s="34"/>
      <c r="C108" s="35" t="s">
        <v>163</v>
      </c>
      <c r="D108" s="21" t="str">
        <f t="shared" si="35"/>
        <v/>
      </c>
      <c r="E108" s="21" t="str">
        <f t="shared" si="35"/>
        <v/>
      </c>
      <c r="F108" s="21" t="str">
        <f t="shared" si="35"/>
        <v/>
      </c>
      <c r="G108" s="21" t="str">
        <f t="shared" si="35"/>
        <v/>
      </c>
      <c r="H108" s="21" t="str">
        <f t="shared" si="35"/>
        <v/>
      </c>
      <c r="I108" s="21" t="str">
        <f t="shared" si="35"/>
        <v/>
      </c>
      <c r="J108" s="21" t="str">
        <f t="shared" si="35"/>
        <v/>
      </c>
      <c r="K108" s="21" t="str">
        <f t="shared" si="35"/>
        <v/>
      </c>
      <c r="L108" s="21" t="str">
        <f t="shared" si="35"/>
        <v/>
      </c>
      <c r="M108" s="21" t="str">
        <f t="shared" si="35"/>
        <v/>
      </c>
      <c r="N108" s="21" t="str">
        <f t="shared" si="35"/>
        <v/>
      </c>
      <c r="O108" s="21" t="str">
        <f t="shared" si="35"/>
        <v/>
      </c>
      <c r="P108" s="21" t="str">
        <f t="shared" si="35"/>
        <v/>
      </c>
      <c r="Q108" s="21" t="str">
        <f t="shared" si="35"/>
        <v/>
      </c>
      <c r="R108" s="21" t="str">
        <f t="shared" si="35"/>
        <v/>
      </c>
      <c r="S108" s="21" t="str">
        <f t="shared" si="35"/>
        <v/>
      </c>
      <c r="T108" s="21" t="str">
        <f t="shared" si="35"/>
        <v/>
      </c>
      <c r="U108" s="21" t="str">
        <f t="shared" si="35"/>
        <v/>
      </c>
      <c r="V108" s="21" t="str">
        <f t="shared" si="35"/>
        <v/>
      </c>
      <c r="W108" s="21" t="str">
        <f t="shared" si="36"/>
        <v/>
      </c>
      <c r="X108" s="21" t="str">
        <f t="shared" si="32"/>
        <v/>
      </c>
      <c r="Y108" s="21" t="str">
        <f t="shared" si="32"/>
        <v/>
      </c>
    </row>
    <row r="109" spans="1:25" s="41" customFormat="1" ht="15" x14ac:dyDescent="0.25">
      <c r="A109" s="37" t="s">
        <v>99</v>
      </c>
      <c r="B109" s="38"/>
      <c r="C109" s="39" t="s">
        <v>223</v>
      </c>
      <c r="D109" s="48" t="str">
        <f t="shared" si="35"/>
        <v/>
      </c>
      <c r="E109" s="48">
        <f t="shared" si="35"/>
        <v>21.617066269860729</v>
      </c>
      <c r="F109" s="48">
        <f t="shared" si="35"/>
        <v>-43.653418419239053</v>
      </c>
      <c r="G109" s="48">
        <f t="shared" si="35"/>
        <v>28.412966270266192</v>
      </c>
      <c r="H109" s="48">
        <f t="shared" si="35"/>
        <v>73.470240842565389</v>
      </c>
      <c r="I109" s="48">
        <f t="shared" si="35"/>
        <v>-24.479824864604971</v>
      </c>
      <c r="J109" s="48">
        <f t="shared" si="35"/>
        <v>-37.40383138417738</v>
      </c>
      <c r="K109" s="48">
        <f t="shared" si="35"/>
        <v>-19.209170895450622</v>
      </c>
      <c r="L109" s="48">
        <f t="shared" si="35"/>
        <v>67.971888069323612</v>
      </c>
      <c r="M109" s="48">
        <f t="shared" si="35"/>
        <v>-22.188939942177488</v>
      </c>
      <c r="N109" s="48">
        <f t="shared" si="35"/>
        <v>48.388008828479421</v>
      </c>
      <c r="O109" s="48">
        <f t="shared" si="35"/>
        <v>30.861175578190057</v>
      </c>
      <c r="P109" s="48">
        <f t="shared" si="35"/>
        <v>19.598028494883767</v>
      </c>
      <c r="Q109" s="48">
        <f t="shared" si="35"/>
        <v>-10.819686388316029</v>
      </c>
      <c r="R109" s="48">
        <f t="shared" si="35"/>
        <v>25.531757228084629</v>
      </c>
      <c r="S109" s="48">
        <f t="shared" si="35"/>
        <v>11.027379727663833</v>
      </c>
      <c r="T109" s="48">
        <f t="shared" si="35"/>
        <v>-31.127062702170104</v>
      </c>
      <c r="U109" s="48">
        <f t="shared" si="35"/>
        <v>27.308730025053407</v>
      </c>
      <c r="V109" s="48">
        <f t="shared" si="35"/>
        <v>9.1672893798821153</v>
      </c>
      <c r="W109" s="48">
        <f t="shared" si="36"/>
        <v>92.144311899912722</v>
      </c>
      <c r="X109" s="48">
        <f t="shared" si="32"/>
        <v>11.238649991433958</v>
      </c>
      <c r="Y109" s="48">
        <f t="shared" si="32"/>
        <v>38.179327142639671</v>
      </c>
    </row>
    <row r="110" spans="1:25" s="46" customFormat="1" ht="15.75" x14ac:dyDescent="0.25">
      <c r="A110" s="42" t="s">
        <v>113</v>
      </c>
      <c r="B110" s="43"/>
      <c r="C110" s="44" t="s">
        <v>224</v>
      </c>
      <c r="D110" s="47" t="str">
        <f t="shared" si="35"/>
        <v/>
      </c>
      <c r="E110" s="47">
        <f t="shared" si="35"/>
        <v>-30.644924927452134</v>
      </c>
      <c r="F110" s="47">
        <f t="shared" si="35"/>
        <v>11.986252423618883</v>
      </c>
      <c r="G110" s="47">
        <f t="shared" si="35"/>
        <v>14.04485421029702</v>
      </c>
      <c r="H110" s="47">
        <f t="shared" si="35"/>
        <v>12.759407185456606</v>
      </c>
      <c r="I110" s="47">
        <f t="shared" si="35"/>
        <v>-9.2102472195403244</v>
      </c>
      <c r="J110" s="47">
        <f t="shared" si="35"/>
        <v>-15.402995306336898</v>
      </c>
      <c r="K110" s="47">
        <f t="shared" si="35"/>
        <v>37.409785542962346</v>
      </c>
      <c r="L110" s="47">
        <f t="shared" ref="L110:V110" si="37">IFERROR((L71/K71-1)*100,"")</f>
        <v>-13.377520424178424</v>
      </c>
      <c r="M110" s="47">
        <f t="shared" si="37"/>
        <v>13.524981930724845</v>
      </c>
      <c r="N110" s="47">
        <f t="shared" si="37"/>
        <v>35.957486105103229</v>
      </c>
      <c r="O110" s="47">
        <f t="shared" si="37"/>
        <v>11.28227113771807</v>
      </c>
      <c r="P110" s="47">
        <f t="shared" si="37"/>
        <v>-2.5608727162554801</v>
      </c>
      <c r="Q110" s="47">
        <f t="shared" si="37"/>
        <v>8.5716254840369821</v>
      </c>
      <c r="R110" s="47">
        <f t="shared" si="37"/>
        <v>-1.0777859377434695</v>
      </c>
      <c r="S110" s="47">
        <f t="shared" si="37"/>
        <v>-25.057614967209261</v>
      </c>
      <c r="T110" s="47">
        <f t="shared" si="37"/>
        <v>-0.91717672429089125</v>
      </c>
      <c r="U110" s="47">
        <f t="shared" si="37"/>
        <v>32.355615503516375</v>
      </c>
      <c r="V110" s="47">
        <f t="shared" si="37"/>
        <v>16.9924093058873</v>
      </c>
      <c r="W110" s="47">
        <f t="shared" si="36"/>
        <v>21.329008503550462</v>
      </c>
      <c r="X110" s="47">
        <f t="shared" si="32"/>
        <v>59.515570934256075</v>
      </c>
      <c r="Y110" s="47">
        <f t="shared" si="32"/>
        <v>3.7434935768239974</v>
      </c>
    </row>
    <row r="111" spans="1:25" s="41" customFormat="1" ht="15" x14ac:dyDescent="0.25">
      <c r="A111" s="37" t="s">
        <v>241</v>
      </c>
      <c r="B111" s="38"/>
      <c r="C111" s="39" t="s">
        <v>225</v>
      </c>
      <c r="D111" s="48" t="str">
        <f t="shared" ref="D111:V116" si="38">IFERROR((D72/C72-1)*100,"")</f>
        <v/>
      </c>
      <c r="E111" s="48" t="str">
        <f t="shared" si="38"/>
        <v/>
      </c>
      <c r="F111" s="48" t="str">
        <f t="shared" si="38"/>
        <v/>
      </c>
      <c r="G111" s="48" t="str">
        <f t="shared" si="38"/>
        <v/>
      </c>
      <c r="H111" s="48" t="str">
        <f t="shared" si="38"/>
        <v/>
      </c>
      <c r="I111" s="48" t="str">
        <f t="shared" si="38"/>
        <v/>
      </c>
      <c r="J111" s="48" t="str">
        <f t="shared" si="38"/>
        <v/>
      </c>
      <c r="K111" s="48" t="str">
        <f t="shared" si="38"/>
        <v/>
      </c>
      <c r="L111" s="48" t="str">
        <f t="shared" si="38"/>
        <v/>
      </c>
      <c r="M111" s="48" t="str">
        <f t="shared" si="38"/>
        <v/>
      </c>
      <c r="N111" s="48" t="str">
        <f t="shared" si="38"/>
        <v/>
      </c>
      <c r="O111" s="48" t="str">
        <f t="shared" si="38"/>
        <v/>
      </c>
      <c r="P111" s="48" t="str">
        <f t="shared" si="38"/>
        <v/>
      </c>
      <c r="Q111" s="48" t="str">
        <f t="shared" si="38"/>
        <v/>
      </c>
      <c r="R111" s="48" t="str">
        <f t="shared" si="38"/>
        <v/>
      </c>
      <c r="S111" s="48" t="str">
        <f t="shared" si="38"/>
        <v/>
      </c>
      <c r="T111" s="48" t="str">
        <f t="shared" si="38"/>
        <v/>
      </c>
      <c r="U111" s="48" t="str">
        <f t="shared" si="38"/>
        <v/>
      </c>
      <c r="V111" s="48" t="str">
        <f t="shared" si="38"/>
        <v/>
      </c>
      <c r="W111" s="48" t="str">
        <f t="shared" si="36"/>
        <v/>
      </c>
      <c r="X111" s="48" t="str">
        <f t="shared" si="32"/>
        <v/>
      </c>
      <c r="Y111" s="48" t="str">
        <f t="shared" si="32"/>
        <v/>
      </c>
    </row>
    <row r="112" spans="1:25" s="41" customFormat="1" ht="15" x14ac:dyDescent="0.25">
      <c r="A112" s="37" t="s">
        <v>242</v>
      </c>
      <c r="B112" s="38"/>
      <c r="C112" s="39" t="s">
        <v>94</v>
      </c>
      <c r="D112" s="48" t="str">
        <f t="shared" si="38"/>
        <v/>
      </c>
      <c r="E112" s="48">
        <f t="shared" si="38"/>
        <v>-29.113818551373051</v>
      </c>
      <c r="F112" s="48">
        <f t="shared" si="38"/>
        <v>10.69858655503797</v>
      </c>
      <c r="G112" s="48">
        <f t="shared" si="38"/>
        <v>12.076660925459027</v>
      </c>
      <c r="H112" s="48">
        <f t="shared" si="38"/>
        <v>13.216591587141746</v>
      </c>
      <c r="I112" s="48">
        <f t="shared" si="38"/>
        <v>-9.2665919383143063</v>
      </c>
      <c r="J112" s="48">
        <f t="shared" si="38"/>
        <v>-16.001711796641448</v>
      </c>
      <c r="K112" s="48">
        <f t="shared" si="38"/>
        <v>37.412936442272326</v>
      </c>
      <c r="L112" s="48">
        <f t="shared" si="38"/>
        <v>-13.642917015793554</v>
      </c>
      <c r="M112" s="48">
        <f t="shared" si="38"/>
        <v>13.720500458118789</v>
      </c>
      <c r="N112" s="48">
        <f t="shared" si="38"/>
        <v>34.997787236200992</v>
      </c>
      <c r="O112" s="48">
        <f t="shared" si="38"/>
        <v>10.910668213200235</v>
      </c>
      <c r="P112" s="48">
        <f t="shared" si="38"/>
        <v>-2.0581237497301119</v>
      </c>
      <c r="Q112" s="48">
        <f t="shared" si="38"/>
        <v>8.0608145639747608</v>
      </c>
      <c r="R112" s="48">
        <f t="shared" si="38"/>
        <v>-0.5384868782159824</v>
      </c>
      <c r="S112" s="48">
        <f t="shared" si="38"/>
        <v>-24.456622247760663</v>
      </c>
      <c r="T112" s="48">
        <f t="shared" si="38"/>
        <v>-1.7282620844843888</v>
      </c>
      <c r="U112" s="48">
        <f t="shared" si="38"/>
        <v>32.660193999371522</v>
      </c>
      <c r="V112" s="48">
        <f t="shared" si="38"/>
        <v>14.68585172507726</v>
      </c>
      <c r="W112" s="48">
        <f t="shared" si="36"/>
        <v>33.367081284350597</v>
      </c>
      <c r="X112" s="48">
        <f t="shared" si="32"/>
        <v>-7.6838154117906843</v>
      </c>
      <c r="Y112" s="48">
        <f t="shared" si="32"/>
        <v>-20.784408667231567</v>
      </c>
    </row>
    <row r="113" spans="1:25" s="41" customFormat="1" ht="15" x14ac:dyDescent="0.25">
      <c r="A113" s="37" t="s">
        <v>243</v>
      </c>
      <c r="B113" s="38"/>
      <c r="C113" s="39" t="s">
        <v>226</v>
      </c>
      <c r="D113" s="48" t="str">
        <f t="shared" si="38"/>
        <v/>
      </c>
      <c r="E113" s="48">
        <f t="shared" si="38"/>
        <v>-30.841695435136629</v>
      </c>
      <c r="F113" s="48">
        <f t="shared" si="38"/>
        <v>14.434826113184208</v>
      </c>
      <c r="G113" s="48">
        <f t="shared" si="38"/>
        <v>14.417204256622561</v>
      </c>
      <c r="H113" s="48">
        <f t="shared" si="38"/>
        <v>12.518658667482763</v>
      </c>
      <c r="I113" s="48">
        <f t="shared" si="38"/>
        <v>-9.9768551704735309</v>
      </c>
      <c r="J113" s="48">
        <f t="shared" si="38"/>
        <v>-15.177355052028307</v>
      </c>
      <c r="K113" s="48">
        <f t="shared" si="38"/>
        <v>41.242499252381904</v>
      </c>
      <c r="L113" s="48">
        <f t="shared" si="38"/>
        <v>-13.023640489485322</v>
      </c>
      <c r="M113" s="48">
        <f t="shared" si="38"/>
        <v>12.537325617945472</v>
      </c>
      <c r="N113" s="48">
        <f t="shared" si="38"/>
        <v>34.89943811138383</v>
      </c>
      <c r="O113" s="48">
        <f t="shared" si="38"/>
        <v>13.614908280084915</v>
      </c>
      <c r="P113" s="48">
        <f t="shared" si="38"/>
        <v>-3.7465181566824324</v>
      </c>
      <c r="Q113" s="48">
        <f t="shared" si="38"/>
        <v>9.5056593806857936</v>
      </c>
      <c r="R113" s="48">
        <f t="shared" si="38"/>
        <v>-2.2103707605931611</v>
      </c>
      <c r="S113" s="48">
        <f t="shared" si="38"/>
        <v>-27.313688515265788</v>
      </c>
      <c r="T113" s="48">
        <f t="shared" si="38"/>
        <v>1.9248935892390406</v>
      </c>
      <c r="U113" s="48">
        <f t="shared" si="38"/>
        <v>32.858943130266894</v>
      </c>
      <c r="V113" s="48">
        <f t="shared" si="38"/>
        <v>23.147782289644269</v>
      </c>
      <c r="W113" s="48">
        <f t="shared" si="36"/>
        <v>2.9015379736800462</v>
      </c>
      <c r="X113" s="48">
        <f t="shared" si="32"/>
        <v>-52.446273433927757</v>
      </c>
      <c r="Y113" s="48">
        <f t="shared" si="32"/>
        <v>8.0448717948717885</v>
      </c>
    </row>
    <row r="114" spans="1:25" s="41" customFormat="1" ht="15" x14ac:dyDescent="0.25">
      <c r="A114" s="37" t="s">
        <v>244</v>
      </c>
      <c r="B114" s="38"/>
      <c r="C114" s="39" t="s">
        <v>227</v>
      </c>
      <c r="D114" s="48" t="str">
        <f t="shared" si="38"/>
        <v/>
      </c>
      <c r="E114" s="48">
        <f t="shared" si="38"/>
        <v>-38.281064091157226</v>
      </c>
      <c r="F114" s="48">
        <f t="shared" si="38"/>
        <v>13.939136497489324</v>
      </c>
      <c r="G114" s="48">
        <f t="shared" si="38"/>
        <v>24.707738352057461</v>
      </c>
      <c r="H114" s="48">
        <f t="shared" si="38"/>
        <v>10.875558193721613</v>
      </c>
      <c r="I114" s="48">
        <f t="shared" si="38"/>
        <v>-7.2008537888669677</v>
      </c>
      <c r="J114" s="48">
        <f t="shared" si="38"/>
        <v>-12.73682151229707</v>
      </c>
      <c r="K114" s="48">
        <f t="shared" si="38"/>
        <v>29.351623080756294</v>
      </c>
      <c r="L114" s="48">
        <f t="shared" si="38"/>
        <v>-12.759009594747251</v>
      </c>
      <c r="M114" s="48">
        <f t="shared" si="38"/>
        <v>14.738713243371748</v>
      </c>
      <c r="N114" s="48">
        <f t="shared" si="38"/>
        <v>43.398730683583288</v>
      </c>
      <c r="O114" s="48">
        <f t="shared" si="38"/>
        <v>8.2143625620530791</v>
      </c>
      <c r="P114" s="48">
        <f t="shared" si="38"/>
        <v>-2.5003361777425015</v>
      </c>
      <c r="Q114" s="48">
        <f t="shared" si="38"/>
        <v>9.147186283844011</v>
      </c>
      <c r="R114" s="48">
        <f t="shared" si="38"/>
        <v>-1.329885881382753</v>
      </c>
      <c r="S114" s="48">
        <f t="shared" si="38"/>
        <v>-23.228730932862383</v>
      </c>
      <c r="T114" s="48">
        <f t="shared" si="38"/>
        <v>-2.6829810164530565</v>
      </c>
      <c r="U114" s="48">
        <f t="shared" si="38"/>
        <v>29.724669295015183</v>
      </c>
      <c r="V114" s="48">
        <f t="shared" si="38"/>
        <v>15.392739323381344</v>
      </c>
      <c r="W114" s="48">
        <f t="shared" si="36"/>
        <v>2.5755879059350395</v>
      </c>
      <c r="X114" s="48">
        <f t="shared" si="32"/>
        <v>753.92368610511153</v>
      </c>
      <c r="Y114" s="48">
        <f t="shared" si="32"/>
        <v>14.604173389265362</v>
      </c>
    </row>
    <row r="115" spans="1:25" x14ac:dyDescent="0.2">
      <c r="A115" s="10"/>
      <c r="B115" s="11"/>
      <c r="C115" s="14"/>
      <c r="D115" s="17" t="str">
        <f t="shared" si="38"/>
        <v/>
      </c>
      <c r="E115" s="17" t="str">
        <f t="shared" si="38"/>
        <v/>
      </c>
      <c r="F115" s="17" t="str">
        <f t="shared" si="38"/>
        <v/>
      </c>
      <c r="G115" s="17" t="str">
        <f t="shared" si="38"/>
        <v/>
      </c>
      <c r="H115" s="17" t="str">
        <f t="shared" si="38"/>
        <v/>
      </c>
      <c r="I115" s="17" t="str">
        <f t="shared" si="38"/>
        <v/>
      </c>
      <c r="J115" s="17" t="str">
        <f t="shared" si="38"/>
        <v/>
      </c>
      <c r="K115" s="17" t="str">
        <f t="shared" si="38"/>
        <v/>
      </c>
      <c r="L115" s="17" t="str">
        <f t="shared" si="38"/>
        <v/>
      </c>
      <c r="M115" s="17" t="str">
        <f t="shared" si="38"/>
        <v/>
      </c>
      <c r="N115" s="17" t="str">
        <f t="shared" si="38"/>
        <v/>
      </c>
      <c r="O115" s="17" t="str">
        <f t="shared" si="38"/>
        <v/>
      </c>
      <c r="P115" s="17" t="str">
        <f t="shared" si="38"/>
        <v/>
      </c>
      <c r="Q115" s="17" t="str">
        <f t="shared" si="38"/>
        <v/>
      </c>
      <c r="R115" s="17" t="str">
        <f t="shared" si="38"/>
        <v/>
      </c>
      <c r="S115" s="17" t="str">
        <f t="shared" si="38"/>
        <v/>
      </c>
      <c r="T115" s="17" t="str">
        <f t="shared" si="38"/>
        <v/>
      </c>
      <c r="U115" s="17" t="str">
        <f t="shared" si="38"/>
        <v/>
      </c>
      <c r="V115" s="17" t="str">
        <f t="shared" si="38"/>
        <v/>
      </c>
      <c r="W115" s="17" t="str">
        <f t="shared" si="36"/>
        <v/>
      </c>
      <c r="X115" s="17" t="str">
        <f t="shared" si="32"/>
        <v/>
      </c>
      <c r="Y115" s="17" t="str">
        <f t="shared" si="32"/>
        <v/>
      </c>
    </row>
    <row r="116" spans="1:25" x14ac:dyDescent="0.2">
      <c r="A116" s="12" t="s">
        <v>150</v>
      </c>
      <c r="B116" s="12"/>
      <c r="C116" s="9" t="s">
        <v>112</v>
      </c>
      <c r="D116" s="19" t="str">
        <f t="shared" si="38"/>
        <v/>
      </c>
      <c r="E116" s="19">
        <f t="shared" si="38"/>
        <v>-46.024635322451068</v>
      </c>
      <c r="F116" s="19">
        <f t="shared" si="38"/>
        <v>33.519130118721272</v>
      </c>
      <c r="G116" s="19">
        <f t="shared" si="38"/>
        <v>19.064314956626127</v>
      </c>
      <c r="H116" s="19">
        <f t="shared" si="38"/>
        <v>7.0192488349926974</v>
      </c>
      <c r="I116" s="19">
        <f t="shared" si="38"/>
        <v>-20.189359295776644</v>
      </c>
      <c r="J116" s="19">
        <f t="shared" si="38"/>
        <v>-18.282327394147469</v>
      </c>
      <c r="K116" s="19">
        <f t="shared" si="38"/>
        <v>50.277931542440221</v>
      </c>
      <c r="L116" s="19">
        <f t="shared" si="38"/>
        <v>-9.1348050636510418</v>
      </c>
      <c r="M116" s="19">
        <f t="shared" si="38"/>
        <v>16.632525823305365</v>
      </c>
      <c r="N116" s="19">
        <f t="shared" si="38"/>
        <v>9.4396366388640018</v>
      </c>
      <c r="O116" s="19">
        <f t="shared" si="38"/>
        <v>12.582975027205002</v>
      </c>
      <c r="P116" s="19">
        <f t="shared" si="38"/>
        <v>-11.008812547785396</v>
      </c>
      <c r="Q116" s="19">
        <f t="shared" si="38"/>
        <v>4.4426943827824195</v>
      </c>
      <c r="R116" s="19">
        <f t="shared" si="38"/>
        <v>5.0510520022524874</v>
      </c>
      <c r="S116" s="19">
        <f t="shared" si="38"/>
        <v>-5.2550294034841354</v>
      </c>
      <c r="T116" s="19">
        <f t="shared" si="38"/>
        <v>-8.7885425161936208</v>
      </c>
      <c r="U116" s="19">
        <f t="shared" si="38"/>
        <v>16.718470518398941</v>
      </c>
      <c r="V116" s="19">
        <f t="shared" si="38"/>
        <v>13.809635598636616</v>
      </c>
      <c r="W116" s="19">
        <f t="shared" ref="W116" si="39">IFERROR((W77/V77-1)*100,"")</f>
        <v>10.184550237007151</v>
      </c>
      <c r="X116" s="19">
        <f t="shared" si="32"/>
        <v>7.8656674007245853</v>
      </c>
      <c r="Y116" s="19">
        <f t="shared" si="32"/>
        <v>0.84649677598493955</v>
      </c>
    </row>
    <row r="119" spans="1:25" ht="26.25" customHeight="1" x14ac:dyDescent="0.2">
      <c r="A119" s="132" t="s">
        <v>248</v>
      </c>
      <c r="B119" s="132"/>
      <c r="C119" s="132"/>
    </row>
    <row r="121" spans="1:25" x14ac:dyDescent="0.2">
      <c r="A121" s="5" t="s">
        <v>0</v>
      </c>
      <c r="B121" s="6" t="s">
        <v>1</v>
      </c>
      <c r="C121" s="13" t="s">
        <v>2</v>
      </c>
      <c r="D121" s="1">
        <v>1997</v>
      </c>
      <c r="E121" s="1">
        <f>+D121+1</f>
        <v>1998</v>
      </c>
      <c r="F121" s="1">
        <f>+E121+1</f>
        <v>1999</v>
      </c>
      <c r="G121" s="1">
        <f t="shared" ref="G121:Y121" si="40">+F121+1</f>
        <v>2000</v>
      </c>
      <c r="H121" s="1">
        <f t="shared" si="40"/>
        <v>2001</v>
      </c>
      <c r="I121" s="1">
        <f t="shared" si="40"/>
        <v>2002</v>
      </c>
      <c r="J121" s="1">
        <f t="shared" si="40"/>
        <v>2003</v>
      </c>
      <c r="K121" s="1">
        <f t="shared" si="40"/>
        <v>2004</v>
      </c>
      <c r="L121" s="1">
        <f t="shared" si="40"/>
        <v>2005</v>
      </c>
      <c r="M121" s="1">
        <f t="shared" si="40"/>
        <v>2006</v>
      </c>
      <c r="N121" s="1">
        <f t="shared" si="40"/>
        <v>2007</v>
      </c>
      <c r="O121" s="1">
        <f t="shared" si="40"/>
        <v>2008</v>
      </c>
      <c r="P121" s="1">
        <f t="shared" si="40"/>
        <v>2009</v>
      </c>
      <c r="Q121" s="1">
        <f t="shared" si="40"/>
        <v>2010</v>
      </c>
      <c r="R121" s="1">
        <f t="shared" si="40"/>
        <v>2011</v>
      </c>
      <c r="S121" s="1">
        <f t="shared" si="40"/>
        <v>2012</v>
      </c>
      <c r="T121" s="1">
        <f t="shared" si="40"/>
        <v>2013</v>
      </c>
      <c r="U121" s="1">
        <f t="shared" si="40"/>
        <v>2014</v>
      </c>
      <c r="V121" s="1">
        <f t="shared" si="40"/>
        <v>2015</v>
      </c>
      <c r="W121" s="1">
        <f t="shared" si="40"/>
        <v>2016</v>
      </c>
      <c r="X121" s="1">
        <f t="shared" si="40"/>
        <v>2017</v>
      </c>
      <c r="Y121" s="1">
        <f t="shared" si="40"/>
        <v>2018</v>
      </c>
    </row>
    <row r="122" spans="1:25" s="46" customFormat="1" ht="15.75" x14ac:dyDescent="0.25">
      <c r="A122" s="42" t="s">
        <v>63</v>
      </c>
      <c r="B122" s="43"/>
      <c r="C122" s="44" t="s">
        <v>200</v>
      </c>
      <c r="D122" s="47">
        <f t="shared" ref="D122:W134" si="41">IFERROR(D5/D44*100,"")</f>
        <v>119.03617232358783</v>
      </c>
      <c r="E122" s="47">
        <f t="shared" si="41"/>
        <v>116.74806077985845</v>
      </c>
      <c r="F122" s="47">
        <f t="shared" si="41"/>
        <v>111.9969686999505</v>
      </c>
      <c r="G122" s="47">
        <f t="shared" si="41"/>
        <v>95.685515629035251</v>
      </c>
      <c r="H122" s="47">
        <f t="shared" si="41"/>
        <v>99.959357328541259</v>
      </c>
      <c r="I122" s="47">
        <f t="shared" si="41"/>
        <v>101.74400157434698</v>
      </c>
      <c r="J122" s="47">
        <f t="shared" si="41"/>
        <v>102.45156659457439</v>
      </c>
      <c r="K122" s="47">
        <f t="shared" si="41"/>
        <v>93.874456458763689</v>
      </c>
      <c r="L122" s="47">
        <f t="shared" si="41"/>
        <v>115.94764768883716</v>
      </c>
      <c r="M122" s="47">
        <f t="shared" si="41"/>
        <v>75.205758199994023</v>
      </c>
      <c r="N122" s="47">
        <f t="shared" si="41"/>
        <v>78.350879143458087</v>
      </c>
      <c r="O122" s="47">
        <f t="shared" si="41"/>
        <v>78.548216384805329</v>
      </c>
      <c r="P122" s="47">
        <f t="shared" si="41"/>
        <v>75.449029203170141</v>
      </c>
      <c r="Q122" s="47">
        <f t="shared" si="41"/>
        <v>81.915176072769427</v>
      </c>
      <c r="R122" s="47">
        <f t="shared" si="41"/>
        <v>92.063376553069602</v>
      </c>
      <c r="S122" s="47">
        <f t="shared" si="41"/>
        <v>95.302034712825446</v>
      </c>
      <c r="T122" s="47">
        <f t="shared" si="41"/>
        <v>96.641401749209336</v>
      </c>
      <c r="U122" s="47">
        <f t="shared" si="41"/>
        <v>97.285369850311852</v>
      </c>
      <c r="V122" s="47">
        <f t="shared" si="41"/>
        <v>100</v>
      </c>
      <c r="W122" s="47">
        <f t="shared" si="41"/>
        <v>100.11273957158964</v>
      </c>
      <c r="X122" s="47">
        <f>IFERROR(X5/X44*100,"")</f>
        <v>107.09271145407098</v>
      </c>
      <c r="Y122" s="47">
        <f>IFERROR(Y5/Y44*100,"")</f>
        <v>99.639966027615202</v>
      </c>
    </row>
    <row r="123" spans="1:25" s="41" customFormat="1" ht="15" x14ac:dyDescent="0.25">
      <c r="A123" s="37" t="s">
        <v>65</v>
      </c>
      <c r="B123" s="38"/>
      <c r="C123" s="39" t="s">
        <v>201</v>
      </c>
      <c r="D123" s="48">
        <f t="shared" si="41"/>
        <v>43.834926070117419</v>
      </c>
      <c r="E123" s="48">
        <f t="shared" si="41"/>
        <v>37.146903058344101</v>
      </c>
      <c r="F123" s="48">
        <f t="shared" si="41"/>
        <v>34.196136074537748</v>
      </c>
      <c r="G123" s="48">
        <f t="shared" si="41"/>
        <v>27.637063821921586</v>
      </c>
      <c r="H123" s="48">
        <f t="shared" si="41"/>
        <v>31.589158083465435</v>
      </c>
      <c r="I123" s="48">
        <f t="shared" si="41"/>
        <v>29.485163027623312</v>
      </c>
      <c r="J123" s="48">
        <f t="shared" si="41"/>
        <v>29.592929274715267</v>
      </c>
      <c r="K123" s="48">
        <f t="shared" si="41"/>
        <v>28.550344334504953</v>
      </c>
      <c r="L123" s="48">
        <f t="shared" si="41"/>
        <v>33.323562163346956</v>
      </c>
      <c r="M123" s="48">
        <f t="shared" si="41"/>
        <v>34.146682778767413</v>
      </c>
      <c r="N123" s="48">
        <f t="shared" si="41"/>
        <v>28.309082030199384</v>
      </c>
      <c r="O123" s="48">
        <f t="shared" si="41"/>
        <v>30.983561625747779</v>
      </c>
      <c r="P123" s="48">
        <f t="shared" si="41"/>
        <v>33.591463343799575</v>
      </c>
      <c r="Q123" s="48">
        <f t="shared" si="41"/>
        <v>72.582674487984377</v>
      </c>
      <c r="R123" s="48">
        <f t="shared" si="41"/>
        <v>107.80340475038869</v>
      </c>
      <c r="S123" s="48">
        <f t="shared" si="41"/>
        <v>97.770146965422171</v>
      </c>
      <c r="T123" s="48">
        <f t="shared" si="41"/>
        <v>95.382644202291218</v>
      </c>
      <c r="U123" s="48">
        <f t="shared" si="41"/>
        <v>98.604020465481696</v>
      </c>
      <c r="V123" s="48">
        <f t="shared" si="41"/>
        <v>100</v>
      </c>
      <c r="W123" s="48">
        <f t="shared" si="41"/>
        <v>103.63636363636361</v>
      </c>
      <c r="X123" s="48">
        <f t="shared" ref="X123:Y155" si="42">IFERROR(X6/X45*100,"")</f>
        <v>111.6083916083916</v>
      </c>
      <c r="Y123" s="48">
        <f t="shared" si="42"/>
        <v>120.19365250134481</v>
      </c>
    </row>
    <row r="124" spans="1:25" s="41" customFormat="1" ht="15" x14ac:dyDescent="0.25">
      <c r="A124" s="37" t="s">
        <v>67</v>
      </c>
      <c r="B124" s="38"/>
      <c r="C124" s="39" t="s">
        <v>202</v>
      </c>
      <c r="D124" s="48">
        <f t="shared" si="41"/>
        <v>108.62772691409953</v>
      </c>
      <c r="E124" s="48">
        <f t="shared" si="41"/>
        <v>133.81393251496337</v>
      </c>
      <c r="F124" s="48">
        <f t="shared" si="41"/>
        <v>124.92614567169053</v>
      </c>
      <c r="G124" s="48">
        <f t="shared" si="41"/>
        <v>97.638940663680856</v>
      </c>
      <c r="H124" s="48">
        <f t="shared" si="41"/>
        <v>97.111131184807917</v>
      </c>
      <c r="I124" s="48">
        <f t="shared" si="41"/>
        <v>91.338176453731805</v>
      </c>
      <c r="J124" s="48">
        <f t="shared" si="41"/>
        <v>80.920212862274482</v>
      </c>
      <c r="K124" s="48">
        <f t="shared" si="41"/>
        <v>78.449803963335469</v>
      </c>
      <c r="L124" s="48">
        <f t="shared" si="41"/>
        <v>130.37904818450323</v>
      </c>
      <c r="M124" s="48">
        <f t="shared" si="41"/>
        <v>75.296312324579972</v>
      </c>
      <c r="N124" s="48">
        <f t="shared" si="41"/>
        <v>78.445593615455394</v>
      </c>
      <c r="O124" s="48">
        <f t="shared" si="41"/>
        <v>82.428812108822427</v>
      </c>
      <c r="P124" s="48">
        <f t="shared" si="41"/>
        <v>80.550009311204334</v>
      </c>
      <c r="Q124" s="48">
        <f t="shared" si="41"/>
        <v>88.893339328143711</v>
      </c>
      <c r="R124" s="48">
        <f t="shared" si="41"/>
        <v>92.369701968707972</v>
      </c>
      <c r="S124" s="48">
        <f t="shared" si="41"/>
        <v>95.381802228268924</v>
      </c>
      <c r="T124" s="48">
        <f t="shared" si="41"/>
        <v>96.833515345072456</v>
      </c>
      <c r="U124" s="48">
        <f t="shared" si="41"/>
        <v>97.255664830919187</v>
      </c>
      <c r="V124" s="48">
        <f t="shared" si="41"/>
        <v>100</v>
      </c>
      <c r="W124" s="48">
        <f t="shared" si="41"/>
        <v>99.070764832022874</v>
      </c>
      <c r="X124" s="48">
        <f t="shared" si="42"/>
        <v>109.01097535028603</v>
      </c>
      <c r="Y124" s="48">
        <f t="shared" si="42"/>
        <v>98.065704074683254</v>
      </c>
    </row>
    <row r="125" spans="1:25" s="41" customFormat="1" ht="15" x14ac:dyDescent="0.25">
      <c r="A125" s="37" t="s">
        <v>69</v>
      </c>
      <c r="B125" s="38"/>
      <c r="C125" s="39" t="s">
        <v>203</v>
      </c>
      <c r="D125" s="48">
        <f t="shared" si="41"/>
        <v>38.462731221074144</v>
      </c>
      <c r="E125" s="48">
        <f t="shared" si="41"/>
        <v>38.047189129106194</v>
      </c>
      <c r="F125" s="48">
        <f t="shared" si="41"/>
        <v>35.6547943661744</v>
      </c>
      <c r="G125" s="48">
        <f t="shared" si="41"/>
        <v>27.848709875746724</v>
      </c>
      <c r="H125" s="48">
        <f t="shared" si="41"/>
        <v>28.95756282435929</v>
      </c>
      <c r="I125" s="48">
        <f t="shared" si="41"/>
        <v>28.406404018498471</v>
      </c>
      <c r="J125" s="48">
        <f t="shared" si="41"/>
        <v>33.831515078386126</v>
      </c>
      <c r="K125" s="48">
        <f t="shared" si="41"/>
        <v>43.008687004468058</v>
      </c>
      <c r="L125" s="48">
        <f t="shared" si="41"/>
        <v>61.71446146974511</v>
      </c>
      <c r="M125" s="48">
        <f t="shared" si="41"/>
        <v>56.191029038669036</v>
      </c>
      <c r="N125" s="48">
        <f t="shared" si="41"/>
        <v>76.961220668052178</v>
      </c>
      <c r="O125" s="48">
        <f t="shared" si="41"/>
        <v>88.711884716238288</v>
      </c>
      <c r="P125" s="48">
        <f t="shared" si="41"/>
        <v>67.457782780162646</v>
      </c>
      <c r="Q125" s="48">
        <f t="shared" si="41"/>
        <v>77.295979404908977</v>
      </c>
      <c r="R125" s="48">
        <f t="shared" si="41"/>
        <v>105.92386001088778</v>
      </c>
      <c r="S125" s="48">
        <f t="shared" si="41"/>
        <v>105.41092349157508</v>
      </c>
      <c r="T125" s="48">
        <f t="shared" si="41"/>
        <v>106.40106050486915</v>
      </c>
      <c r="U125" s="48">
        <f t="shared" si="41"/>
        <v>99.815620374465141</v>
      </c>
      <c r="V125" s="48">
        <f t="shared" si="41"/>
        <v>100</v>
      </c>
      <c r="W125" s="48">
        <f t="shared" si="41"/>
        <v>99.180327868852459</v>
      </c>
      <c r="X125" s="48">
        <f t="shared" si="42"/>
        <v>100.99460215913636</v>
      </c>
      <c r="Y125" s="48">
        <f t="shared" si="42"/>
        <v>86.304478208716517</v>
      </c>
    </row>
    <row r="126" spans="1:25" s="36" customFormat="1" ht="12" x14ac:dyDescent="0.2">
      <c r="A126" s="33" t="s">
        <v>228</v>
      </c>
      <c r="B126" s="34"/>
      <c r="C126" s="35" t="s">
        <v>204</v>
      </c>
      <c r="D126" s="21" t="str">
        <f t="shared" si="41"/>
        <v/>
      </c>
      <c r="E126" s="21" t="str">
        <f t="shared" si="41"/>
        <v/>
      </c>
      <c r="F126" s="21" t="str">
        <f t="shared" si="41"/>
        <v/>
      </c>
      <c r="G126" s="21" t="str">
        <f t="shared" si="41"/>
        <v/>
      </c>
      <c r="H126" s="21" t="str">
        <f t="shared" si="41"/>
        <v/>
      </c>
      <c r="I126" s="21" t="str">
        <f t="shared" si="41"/>
        <v/>
      </c>
      <c r="J126" s="21" t="str">
        <f t="shared" si="41"/>
        <v/>
      </c>
      <c r="K126" s="21" t="str">
        <f t="shared" si="41"/>
        <v/>
      </c>
      <c r="L126" s="21" t="str">
        <f t="shared" si="41"/>
        <v/>
      </c>
      <c r="M126" s="21" t="str">
        <f t="shared" si="41"/>
        <v/>
      </c>
      <c r="N126" s="21" t="str">
        <f t="shared" si="41"/>
        <v/>
      </c>
      <c r="O126" s="21" t="str">
        <f t="shared" si="41"/>
        <v/>
      </c>
      <c r="P126" s="21" t="str">
        <f t="shared" si="41"/>
        <v/>
      </c>
      <c r="Q126" s="21" t="str">
        <f t="shared" si="41"/>
        <v/>
      </c>
      <c r="R126" s="21" t="str">
        <f t="shared" si="41"/>
        <v/>
      </c>
      <c r="S126" s="21" t="str">
        <f t="shared" si="41"/>
        <v/>
      </c>
      <c r="T126" s="21" t="str">
        <f t="shared" si="41"/>
        <v/>
      </c>
      <c r="U126" s="21" t="str">
        <f t="shared" si="41"/>
        <v/>
      </c>
      <c r="V126" s="21" t="str">
        <f t="shared" si="41"/>
        <v/>
      </c>
      <c r="W126" s="21" t="str">
        <f t="shared" si="41"/>
        <v/>
      </c>
      <c r="X126" s="21" t="str">
        <f t="shared" si="42"/>
        <v/>
      </c>
      <c r="Y126" s="21" t="str">
        <f t="shared" si="42"/>
        <v/>
      </c>
    </row>
    <row r="127" spans="1:25" s="36" customFormat="1" ht="12" x14ac:dyDescent="0.2">
      <c r="A127" s="33" t="s">
        <v>229</v>
      </c>
      <c r="B127" s="34"/>
      <c r="C127" s="35" t="s">
        <v>205</v>
      </c>
      <c r="D127" s="21">
        <f t="shared" si="41"/>
        <v>38.462731221074144</v>
      </c>
      <c r="E127" s="21">
        <f t="shared" si="41"/>
        <v>38.047189129106194</v>
      </c>
      <c r="F127" s="21">
        <f t="shared" si="41"/>
        <v>35.6547943661744</v>
      </c>
      <c r="G127" s="21">
        <f t="shared" si="41"/>
        <v>27.848709875746724</v>
      </c>
      <c r="H127" s="21">
        <f t="shared" si="41"/>
        <v>28.95756282435929</v>
      </c>
      <c r="I127" s="21">
        <f t="shared" si="41"/>
        <v>28.406404018498471</v>
      </c>
      <c r="J127" s="21">
        <f t="shared" si="41"/>
        <v>33.831515078386126</v>
      </c>
      <c r="K127" s="21">
        <f t="shared" si="41"/>
        <v>43.008687004468058</v>
      </c>
      <c r="L127" s="21">
        <f t="shared" si="41"/>
        <v>61.71446146974511</v>
      </c>
      <c r="M127" s="21">
        <f t="shared" si="41"/>
        <v>56.191029038669036</v>
      </c>
      <c r="N127" s="21">
        <f t="shared" si="41"/>
        <v>76.961220668052178</v>
      </c>
      <c r="O127" s="21">
        <f t="shared" si="41"/>
        <v>88.711884716238288</v>
      </c>
      <c r="P127" s="21">
        <f t="shared" si="41"/>
        <v>67.457782780162646</v>
      </c>
      <c r="Q127" s="21">
        <f t="shared" si="41"/>
        <v>77.295979404908977</v>
      </c>
      <c r="R127" s="21">
        <f t="shared" si="41"/>
        <v>105.92386001088778</v>
      </c>
      <c r="S127" s="21">
        <f t="shared" si="41"/>
        <v>105.41092349157508</v>
      </c>
      <c r="T127" s="21">
        <f t="shared" si="41"/>
        <v>106.40106050486915</v>
      </c>
      <c r="U127" s="21">
        <f t="shared" si="41"/>
        <v>99.815620374465141</v>
      </c>
      <c r="V127" s="21">
        <f t="shared" si="41"/>
        <v>100</v>
      </c>
      <c r="W127" s="21">
        <f t="shared" si="41"/>
        <v>99.180327868852459</v>
      </c>
      <c r="X127" s="21">
        <f t="shared" si="42"/>
        <v>100.99460215913636</v>
      </c>
      <c r="Y127" s="21">
        <f t="shared" si="42"/>
        <v>86.304478208716517</v>
      </c>
    </row>
    <row r="128" spans="1:25" s="41" customFormat="1" ht="15" x14ac:dyDescent="0.25">
      <c r="A128" s="37" t="s">
        <v>71</v>
      </c>
      <c r="B128" s="38"/>
      <c r="C128" s="39" t="s">
        <v>206</v>
      </c>
      <c r="D128" s="48">
        <f t="shared" si="41"/>
        <v>57.110407704237517</v>
      </c>
      <c r="E128" s="48">
        <f t="shared" si="41"/>
        <v>48.458994369165687</v>
      </c>
      <c r="F128" s="48">
        <f t="shared" si="41"/>
        <v>46.529631003837594</v>
      </c>
      <c r="G128" s="48">
        <f t="shared" si="41"/>
        <v>50.398994896692919</v>
      </c>
      <c r="H128" s="48">
        <f t="shared" si="41"/>
        <v>57.394759689080878</v>
      </c>
      <c r="I128" s="48">
        <f t="shared" si="41"/>
        <v>69.313249010787487</v>
      </c>
      <c r="J128" s="48">
        <f t="shared" si="41"/>
        <v>74.336155355762301</v>
      </c>
      <c r="K128" s="48">
        <f t="shared" si="41"/>
        <v>74.328573049647247</v>
      </c>
      <c r="L128" s="48">
        <f t="shared" si="41"/>
        <v>74.345179440042187</v>
      </c>
      <c r="M128" s="48">
        <f t="shared" si="41"/>
        <v>71.856891795755956</v>
      </c>
      <c r="N128" s="48">
        <f t="shared" si="41"/>
        <v>86.918892735604999</v>
      </c>
      <c r="O128" s="48">
        <f t="shared" si="41"/>
        <v>84.295199383599225</v>
      </c>
      <c r="P128" s="48">
        <f t="shared" si="41"/>
        <v>83.676131623900602</v>
      </c>
      <c r="Q128" s="48">
        <f t="shared" si="41"/>
        <v>84.929909518643797</v>
      </c>
      <c r="R128" s="48">
        <f t="shared" si="41"/>
        <v>91.274302751220702</v>
      </c>
      <c r="S128" s="48">
        <f t="shared" si="41"/>
        <v>93.909722670745424</v>
      </c>
      <c r="T128" s="48">
        <f t="shared" si="41"/>
        <v>94.694776226429383</v>
      </c>
      <c r="U128" s="48">
        <f t="shared" si="41"/>
        <v>97.041948582784116</v>
      </c>
      <c r="V128" s="48">
        <f t="shared" si="41"/>
        <v>100</v>
      </c>
      <c r="W128" s="48">
        <f t="shared" si="41"/>
        <v>101.47679324894514</v>
      </c>
      <c r="X128" s="48">
        <f t="shared" si="42"/>
        <v>106.04112599968221</v>
      </c>
      <c r="Y128" s="48">
        <f t="shared" si="42"/>
        <v>107.50376222036751</v>
      </c>
    </row>
    <row r="129" spans="1:25" s="41" customFormat="1" ht="15" x14ac:dyDescent="0.25">
      <c r="A129" s="37" t="s">
        <v>230</v>
      </c>
      <c r="B129" s="38"/>
      <c r="C129" s="39" t="s">
        <v>207</v>
      </c>
      <c r="D129" s="48">
        <f t="shared" si="41"/>
        <v>4.5214974700922834</v>
      </c>
      <c r="E129" s="48">
        <f t="shared" si="41"/>
        <v>4.3025345562602419</v>
      </c>
      <c r="F129" s="48">
        <f t="shared" si="41"/>
        <v>4.3924760492850723</v>
      </c>
      <c r="G129" s="48">
        <f t="shared" si="41"/>
        <v>3.5674695943654857</v>
      </c>
      <c r="H129" s="48">
        <f t="shared" si="41"/>
        <v>3.4496158809568316</v>
      </c>
      <c r="I129" s="48">
        <f t="shared" si="41"/>
        <v>3.445577690914333</v>
      </c>
      <c r="J129" s="48">
        <f t="shared" si="41"/>
        <v>4.2134179799227081</v>
      </c>
      <c r="K129" s="48">
        <f t="shared" si="41"/>
        <v>3.2784358069253257</v>
      </c>
      <c r="L129" s="48">
        <f t="shared" si="41"/>
        <v>4.5049955514371289</v>
      </c>
      <c r="M129" s="48">
        <f t="shared" si="41"/>
        <v>42.708726759135409</v>
      </c>
      <c r="N129" s="48">
        <f t="shared" si="41"/>
        <v>3.8863924965815033</v>
      </c>
      <c r="O129" s="48">
        <f t="shared" si="41"/>
        <v>9.2589946066918465</v>
      </c>
      <c r="P129" s="48">
        <f t="shared" si="41"/>
        <v>4.8552457612341113</v>
      </c>
      <c r="Q129" s="48">
        <f t="shared" si="41"/>
        <v>30.211896314991822</v>
      </c>
      <c r="R129" s="48">
        <f t="shared" si="41"/>
        <v>21.897304043165828</v>
      </c>
      <c r="S129" s="48">
        <f t="shared" si="41"/>
        <v>84.538000984518263</v>
      </c>
      <c r="T129" s="48">
        <f t="shared" si="41"/>
        <v>109.33124472684017</v>
      </c>
      <c r="U129" s="48">
        <f t="shared" si="41"/>
        <v>105.84440779314399</v>
      </c>
      <c r="V129" s="48">
        <f t="shared" si="41"/>
        <v>100</v>
      </c>
      <c r="W129" s="48">
        <f t="shared" si="41"/>
        <v>100</v>
      </c>
      <c r="X129" s="48">
        <f t="shared" si="42"/>
        <v>114.28571428571428</v>
      </c>
      <c r="Y129" s="48">
        <f t="shared" si="42"/>
        <v>114.28571428571428</v>
      </c>
    </row>
    <row r="130" spans="1:25" s="41" customFormat="1" ht="15" x14ac:dyDescent="0.25">
      <c r="A130" s="37" t="s">
        <v>231</v>
      </c>
      <c r="B130" s="38"/>
      <c r="C130" s="39" t="s">
        <v>208</v>
      </c>
      <c r="D130" s="48">
        <f t="shared" si="41"/>
        <v>843.61597556249865</v>
      </c>
      <c r="E130" s="48">
        <f t="shared" si="41"/>
        <v>823.27135100359055</v>
      </c>
      <c r="F130" s="48">
        <f t="shared" si="41"/>
        <v>791.9269662812934</v>
      </c>
      <c r="G130" s="48">
        <f t="shared" si="41"/>
        <v>634.701022095501</v>
      </c>
      <c r="H130" s="48">
        <f t="shared" si="41"/>
        <v>631.39984890007872</v>
      </c>
      <c r="I130" s="48">
        <f t="shared" si="41"/>
        <v>628.92275458553456</v>
      </c>
      <c r="J130" s="48">
        <f t="shared" si="41"/>
        <v>745.23051146458022</v>
      </c>
      <c r="K130" s="48">
        <f t="shared" si="41"/>
        <v>593.11958114638571</v>
      </c>
      <c r="L130" s="48">
        <f t="shared" si="41"/>
        <v>785.74722984419691</v>
      </c>
      <c r="M130" s="48">
        <f t="shared" si="41"/>
        <v>175.65216662211321</v>
      </c>
      <c r="N130" s="48">
        <f t="shared" si="41"/>
        <v>212.1814702772009</v>
      </c>
      <c r="O130" s="48">
        <f t="shared" si="41"/>
        <v>116.68308329465955</v>
      </c>
      <c r="P130" s="48">
        <f t="shared" si="41"/>
        <v>78.534062897810756</v>
      </c>
      <c r="Q130" s="48">
        <f t="shared" si="41"/>
        <v>72.664123141874029</v>
      </c>
      <c r="R130" s="48">
        <f t="shared" si="41"/>
        <v>36.603663721660681</v>
      </c>
      <c r="S130" s="48">
        <f t="shared" si="41"/>
        <v>96.712588303568893</v>
      </c>
      <c r="T130" s="48">
        <f t="shared" si="41"/>
        <v>100.70080308446991</v>
      </c>
      <c r="U130" s="48">
        <f t="shared" si="41"/>
        <v>94.568632820423332</v>
      </c>
      <c r="V130" s="48">
        <f t="shared" si="41"/>
        <v>100</v>
      </c>
      <c r="W130" s="48">
        <f t="shared" si="41"/>
        <v>101.40845070422534</v>
      </c>
      <c r="X130" s="48">
        <f t="shared" si="42"/>
        <v>101.40845070422534</v>
      </c>
      <c r="Y130" s="48">
        <f t="shared" si="42"/>
        <v>101.40845070422534</v>
      </c>
    </row>
    <row r="131" spans="1:25" s="41" customFormat="1" ht="15" x14ac:dyDescent="0.25">
      <c r="A131" s="37" t="s">
        <v>232</v>
      </c>
      <c r="B131" s="38"/>
      <c r="C131" s="39" t="s">
        <v>209</v>
      </c>
      <c r="D131" s="48">
        <f t="shared" si="41"/>
        <v>106.30960918557236</v>
      </c>
      <c r="E131" s="48">
        <f t="shared" si="41"/>
        <v>103.01262504015386</v>
      </c>
      <c r="F131" s="48">
        <f t="shared" si="41"/>
        <v>98.892223939782127</v>
      </c>
      <c r="G131" s="48">
        <f t="shared" si="41"/>
        <v>79.360888411357251</v>
      </c>
      <c r="H131" s="48">
        <f t="shared" si="41"/>
        <v>79.144577321164462</v>
      </c>
      <c r="I131" s="48">
        <f t="shared" si="41"/>
        <v>78.77305469209152</v>
      </c>
      <c r="J131" s="48">
        <f t="shared" si="41"/>
        <v>93.611646377858975</v>
      </c>
      <c r="K131" s="48">
        <f t="shared" si="41"/>
        <v>94.190248732715872</v>
      </c>
      <c r="L131" s="48">
        <f t="shared" si="41"/>
        <v>92.393825952013032</v>
      </c>
      <c r="M131" s="48">
        <f t="shared" si="41"/>
        <v>83.995871250689063</v>
      </c>
      <c r="N131" s="48">
        <f t="shared" si="41"/>
        <v>86.848255007256284</v>
      </c>
      <c r="O131" s="48">
        <f t="shared" si="41"/>
        <v>89.348714839441243</v>
      </c>
      <c r="P131" s="48">
        <f t="shared" si="41"/>
        <v>88.758362865805339</v>
      </c>
      <c r="Q131" s="48">
        <f t="shared" si="41"/>
        <v>87.32284651539544</v>
      </c>
      <c r="R131" s="48">
        <f t="shared" si="41"/>
        <v>97.590221732749441</v>
      </c>
      <c r="S131" s="48">
        <f t="shared" si="41"/>
        <v>96.937675853404102</v>
      </c>
      <c r="T131" s="48">
        <f t="shared" si="41"/>
        <v>98.136093189088356</v>
      </c>
      <c r="U131" s="48">
        <f t="shared" si="41"/>
        <v>96.455922080272103</v>
      </c>
      <c r="V131" s="48">
        <f t="shared" si="41"/>
        <v>100</v>
      </c>
      <c r="W131" s="48">
        <f t="shared" si="41"/>
        <v>100</v>
      </c>
      <c r="X131" s="48">
        <f t="shared" si="42"/>
        <v>100</v>
      </c>
      <c r="Y131" s="48">
        <f t="shared" si="42"/>
        <v>100</v>
      </c>
    </row>
    <row r="132" spans="1:25" s="46" customFormat="1" ht="15.75" x14ac:dyDescent="0.25">
      <c r="A132" s="42" t="s">
        <v>73</v>
      </c>
      <c r="B132" s="43"/>
      <c r="C132" s="44" t="s">
        <v>210</v>
      </c>
      <c r="D132" s="47">
        <f t="shared" si="41"/>
        <v>9.0537065032286552</v>
      </c>
      <c r="E132" s="47">
        <f t="shared" si="41"/>
        <v>9.4911605065579092</v>
      </c>
      <c r="F132" s="47">
        <f t="shared" si="41"/>
        <v>9.1693775418806016</v>
      </c>
      <c r="G132" s="47">
        <f t="shared" si="41"/>
        <v>7.0329473433750609</v>
      </c>
      <c r="H132" s="47">
        <f t="shared" si="41"/>
        <v>6.9098135417963213</v>
      </c>
      <c r="I132" s="47">
        <f t="shared" si="41"/>
        <v>6.8074072764681652</v>
      </c>
      <c r="J132" s="47">
        <f t="shared" si="41"/>
        <v>8.0643703789846999</v>
      </c>
      <c r="K132" s="47">
        <f t="shared" si="41"/>
        <v>17.648145665217974</v>
      </c>
      <c r="L132" s="47">
        <f t="shared" si="41"/>
        <v>32.42745515319821</v>
      </c>
      <c r="M132" s="47">
        <f t="shared" si="41"/>
        <v>64.177591548141521</v>
      </c>
      <c r="N132" s="47">
        <f t="shared" si="41"/>
        <v>72.917738572465225</v>
      </c>
      <c r="O132" s="47">
        <f t="shared" si="41"/>
        <v>16.555282797135913</v>
      </c>
      <c r="P132" s="47">
        <f t="shared" si="41"/>
        <v>14.529568892530367</v>
      </c>
      <c r="Q132" s="47">
        <f t="shared" si="41"/>
        <v>63.951479303409705</v>
      </c>
      <c r="R132" s="47">
        <f t="shared" si="41"/>
        <v>97.512541462860142</v>
      </c>
      <c r="S132" s="47">
        <f t="shared" si="41"/>
        <v>93.832150384291651</v>
      </c>
      <c r="T132" s="47">
        <f t="shared" si="41"/>
        <v>93.789826670123247</v>
      </c>
      <c r="U132" s="47">
        <f t="shared" si="41"/>
        <v>92.709765706635466</v>
      </c>
      <c r="V132" s="47">
        <f t="shared" si="41"/>
        <v>100</v>
      </c>
      <c r="W132" s="47">
        <f t="shared" si="41"/>
        <v>101.5625</v>
      </c>
      <c r="X132" s="47">
        <f t="shared" si="42"/>
        <v>103.81944444444444</v>
      </c>
      <c r="Y132" s="47">
        <f t="shared" si="42"/>
        <v>104.80820105820105</v>
      </c>
    </row>
    <row r="133" spans="1:25" s="46" customFormat="1" ht="15.75" x14ac:dyDescent="0.25">
      <c r="A133" s="42" t="s">
        <v>85</v>
      </c>
      <c r="B133" s="43"/>
      <c r="C133" s="44" t="s">
        <v>211</v>
      </c>
      <c r="D133" s="47">
        <f t="shared" si="41"/>
        <v>181.3555568067502</v>
      </c>
      <c r="E133" s="47">
        <f t="shared" si="41"/>
        <v>177.741752237875</v>
      </c>
      <c r="F133" s="47">
        <f t="shared" si="41"/>
        <v>138.05142315113505</v>
      </c>
      <c r="G133" s="47">
        <f t="shared" si="41"/>
        <v>86.371211394612615</v>
      </c>
      <c r="H133" s="47">
        <f t="shared" si="41"/>
        <v>82.850935228668249</v>
      </c>
      <c r="I133" s="47">
        <f t="shared" si="41"/>
        <v>83.962789583584097</v>
      </c>
      <c r="J133" s="47">
        <f t="shared" si="41"/>
        <v>93.881788847750272</v>
      </c>
      <c r="K133" s="47">
        <f t="shared" si="41"/>
        <v>68.633829292320996</v>
      </c>
      <c r="L133" s="47">
        <f t="shared" si="41"/>
        <v>88.128118317046841</v>
      </c>
      <c r="M133" s="47">
        <f t="shared" si="41"/>
        <v>88.808562744772587</v>
      </c>
      <c r="N133" s="47">
        <f t="shared" si="41"/>
        <v>80.58326810328694</v>
      </c>
      <c r="O133" s="47">
        <f t="shared" si="41"/>
        <v>79.976175036562964</v>
      </c>
      <c r="P133" s="47">
        <f t="shared" si="41"/>
        <v>86.093212324053908</v>
      </c>
      <c r="Q133" s="47">
        <f t="shared" si="41"/>
        <v>87.215597687275988</v>
      </c>
      <c r="R133" s="47">
        <f t="shared" si="41"/>
        <v>91.907559127720134</v>
      </c>
      <c r="S133" s="47">
        <f t="shared" si="41"/>
        <v>97.345521316942353</v>
      </c>
      <c r="T133" s="47">
        <f t="shared" si="41"/>
        <v>96.830129740329141</v>
      </c>
      <c r="U133" s="47">
        <f t="shared" si="41"/>
        <v>96.285161785315339</v>
      </c>
      <c r="V133" s="47">
        <f t="shared" si="41"/>
        <v>100</v>
      </c>
      <c r="W133" s="47">
        <f t="shared" si="41"/>
        <v>102.80563974173145</v>
      </c>
      <c r="X133" s="47">
        <f t="shared" si="42"/>
        <v>104.33048356255814</v>
      </c>
      <c r="Y133" s="47">
        <f t="shared" si="42"/>
        <v>100.67854420509875</v>
      </c>
    </row>
    <row r="134" spans="1:25" s="41" customFormat="1" ht="15" x14ac:dyDescent="0.25">
      <c r="A134" s="37" t="s">
        <v>87</v>
      </c>
      <c r="B134" s="38"/>
      <c r="C134" s="39" t="s">
        <v>78</v>
      </c>
      <c r="D134" s="48">
        <f t="shared" si="41"/>
        <v>127.69381806627014</v>
      </c>
      <c r="E134" s="48">
        <f t="shared" si="41"/>
        <v>145.99536219039928</v>
      </c>
      <c r="F134" s="48">
        <f t="shared" si="41"/>
        <v>139.37139639038526</v>
      </c>
      <c r="G134" s="48">
        <f t="shared" si="41"/>
        <v>102.10941987838073</v>
      </c>
      <c r="H134" s="48">
        <f t="shared" si="41"/>
        <v>110.63439032630862</v>
      </c>
      <c r="I134" s="48">
        <f t="shared" si="41"/>
        <v>107.7387945528899</v>
      </c>
      <c r="J134" s="48">
        <f t="shared" si="41"/>
        <v>137.40320371813348</v>
      </c>
      <c r="K134" s="48">
        <f t="shared" si="41"/>
        <v>89.259158652936534</v>
      </c>
      <c r="L134" s="48">
        <f t="shared" si="41"/>
        <v>127.04977056131086</v>
      </c>
      <c r="M134" s="48">
        <f t="shared" si="41"/>
        <v>118.50847728783285</v>
      </c>
      <c r="N134" s="48">
        <f t="shared" si="41"/>
        <v>78.5878859142191</v>
      </c>
      <c r="O134" s="48">
        <f t="shared" si="41"/>
        <v>74.435607532910012</v>
      </c>
      <c r="P134" s="48">
        <f t="shared" si="41"/>
        <v>84.367679359017771</v>
      </c>
      <c r="Q134" s="48">
        <f t="shared" si="41"/>
        <v>76.568106123407134</v>
      </c>
      <c r="R134" s="48">
        <f t="shared" si="41"/>
        <v>94.319293779587085</v>
      </c>
      <c r="S134" s="48">
        <f t="shared" ref="D134:W147" si="43">IFERROR(S17/S56*100,"")</f>
        <v>103.14870645304302</v>
      </c>
      <c r="T134" s="48">
        <f t="shared" si="43"/>
        <v>102.90542441466208</v>
      </c>
      <c r="U134" s="48">
        <f t="shared" si="43"/>
        <v>93.803121546886842</v>
      </c>
      <c r="V134" s="48">
        <f t="shared" si="43"/>
        <v>100</v>
      </c>
      <c r="W134" s="48">
        <f t="shared" si="43"/>
        <v>99.020287690474902</v>
      </c>
      <c r="X134" s="48">
        <f t="shared" si="42"/>
        <v>103.84088621917999</v>
      </c>
      <c r="Y134" s="48">
        <f t="shared" si="42"/>
        <v>99.215039706732952</v>
      </c>
    </row>
    <row r="135" spans="1:25" s="36" customFormat="1" ht="12" x14ac:dyDescent="0.2">
      <c r="A135" s="33" t="s">
        <v>233</v>
      </c>
      <c r="B135" s="34"/>
      <c r="C135" s="35" t="s">
        <v>212</v>
      </c>
      <c r="D135" s="21">
        <f t="shared" si="43"/>
        <v>52.324577900350057</v>
      </c>
      <c r="E135" s="21">
        <f t="shared" si="43"/>
        <v>50.005266902227106</v>
      </c>
      <c r="F135" s="21">
        <f t="shared" si="43"/>
        <v>47.111204722953062</v>
      </c>
      <c r="G135" s="21">
        <f t="shared" si="43"/>
        <v>54.604928395700881</v>
      </c>
      <c r="H135" s="21">
        <f t="shared" si="43"/>
        <v>55.589895979252866</v>
      </c>
      <c r="I135" s="21">
        <f t="shared" si="43"/>
        <v>52.548697503700289</v>
      </c>
      <c r="J135" s="21">
        <f t="shared" si="43"/>
        <v>103.00165150198404</v>
      </c>
      <c r="K135" s="21">
        <f t="shared" si="43"/>
        <v>39.643735694318202</v>
      </c>
      <c r="L135" s="21">
        <f t="shared" si="43"/>
        <v>104.40847478922075</v>
      </c>
      <c r="M135" s="21">
        <f t="shared" si="43"/>
        <v>84.270104877674029</v>
      </c>
      <c r="N135" s="21">
        <f t="shared" si="43"/>
        <v>55.660595188786466</v>
      </c>
      <c r="O135" s="21">
        <f t="shared" si="43"/>
        <v>48.283047451465755</v>
      </c>
      <c r="P135" s="21">
        <f t="shared" si="43"/>
        <v>67.299174349432107</v>
      </c>
      <c r="Q135" s="21">
        <f t="shared" si="43"/>
        <v>55.154403850750974</v>
      </c>
      <c r="R135" s="21">
        <f t="shared" si="43"/>
        <v>75.690185785231535</v>
      </c>
      <c r="S135" s="21">
        <f t="shared" si="43"/>
        <v>121.15398747887323</v>
      </c>
      <c r="T135" s="21">
        <f t="shared" si="43"/>
        <v>117.95896736051412</v>
      </c>
      <c r="U135" s="21">
        <f t="shared" si="43"/>
        <v>88.878475532982122</v>
      </c>
      <c r="V135" s="21">
        <f t="shared" si="43"/>
        <v>100</v>
      </c>
      <c r="W135" s="21">
        <f t="shared" si="43"/>
        <v>98.199486769593207</v>
      </c>
      <c r="X135" s="21">
        <f t="shared" si="42"/>
        <v>112.92841404900737</v>
      </c>
      <c r="Y135" s="21">
        <f t="shared" si="42"/>
        <v>110.67000287489151</v>
      </c>
    </row>
    <row r="136" spans="1:25" s="36" customFormat="1" ht="12" x14ac:dyDescent="0.2">
      <c r="A136" s="33" t="s">
        <v>234</v>
      </c>
      <c r="B136" s="34"/>
      <c r="C136" s="35" t="s">
        <v>213</v>
      </c>
      <c r="D136" s="21">
        <f t="shared" si="43"/>
        <v>252.51916311191306</v>
      </c>
      <c r="E136" s="21">
        <f t="shared" si="43"/>
        <v>204.95260741961613</v>
      </c>
      <c r="F136" s="21">
        <f t="shared" si="43"/>
        <v>290.85874842152742</v>
      </c>
      <c r="G136" s="21">
        <f t="shared" si="43"/>
        <v>274.10825407901814</v>
      </c>
      <c r="H136" s="21">
        <f t="shared" si="43"/>
        <v>305.72167154422527</v>
      </c>
      <c r="I136" s="21">
        <f t="shared" si="43"/>
        <v>283.95939426562109</v>
      </c>
      <c r="J136" s="21">
        <f t="shared" si="43"/>
        <v>330.07092903435</v>
      </c>
      <c r="K136" s="21">
        <f t="shared" si="43"/>
        <v>337.28976311080305</v>
      </c>
      <c r="L136" s="21">
        <f t="shared" si="43"/>
        <v>351.15588463594418</v>
      </c>
      <c r="M136" s="21">
        <f t="shared" si="43"/>
        <v>347.73038446175553</v>
      </c>
      <c r="N136" s="21">
        <f t="shared" si="43"/>
        <v>163.76128550383817</v>
      </c>
      <c r="O136" s="21">
        <f t="shared" si="43"/>
        <v>193.760079179071</v>
      </c>
      <c r="P136" s="21">
        <f t="shared" si="43"/>
        <v>188.31696018674629</v>
      </c>
      <c r="Q136" s="21">
        <f t="shared" si="43"/>
        <v>194.97716980443224</v>
      </c>
      <c r="R136" s="21">
        <f t="shared" si="43"/>
        <v>225.44345520958814</v>
      </c>
      <c r="S136" s="21">
        <f t="shared" si="43"/>
        <v>97.779861790131122</v>
      </c>
      <c r="T136" s="21">
        <f t="shared" si="43"/>
        <v>97.601521579736399</v>
      </c>
      <c r="U136" s="21">
        <f t="shared" si="43"/>
        <v>95.842832469839706</v>
      </c>
      <c r="V136" s="21">
        <f t="shared" si="43"/>
        <v>100</v>
      </c>
      <c r="W136" s="21">
        <f t="shared" si="43"/>
        <v>97.504085574208887</v>
      </c>
      <c r="X136" s="21">
        <f t="shared" si="42"/>
        <v>94.680744454353402</v>
      </c>
      <c r="Y136" s="21">
        <f t="shared" si="42"/>
        <v>94.395561489129449</v>
      </c>
    </row>
    <row r="137" spans="1:25" s="36" customFormat="1" ht="12" x14ac:dyDescent="0.2">
      <c r="A137" s="33" t="s">
        <v>235</v>
      </c>
      <c r="B137" s="34"/>
      <c r="C137" s="35" t="s">
        <v>214</v>
      </c>
      <c r="D137" s="21">
        <f t="shared" si="43"/>
        <v>127.40582953619568</v>
      </c>
      <c r="E137" s="21">
        <f t="shared" si="43"/>
        <v>196.83152794540638</v>
      </c>
      <c r="F137" s="21">
        <f t="shared" si="43"/>
        <v>149.89891020023026</v>
      </c>
      <c r="G137" s="21">
        <f t="shared" si="43"/>
        <v>104.28429404401074</v>
      </c>
      <c r="H137" s="21">
        <f t="shared" si="43"/>
        <v>133.99995877080974</v>
      </c>
      <c r="I137" s="21">
        <f t="shared" si="43"/>
        <v>114.54653690884359</v>
      </c>
      <c r="J137" s="21">
        <f t="shared" si="43"/>
        <v>90.368261372925645</v>
      </c>
      <c r="K137" s="21">
        <f t="shared" si="43"/>
        <v>80.186734294437443</v>
      </c>
      <c r="L137" s="21">
        <f t="shared" si="43"/>
        <v>79.566126187988601</v>
      </c>
      <c r="M137" s="21">
        <f t="shared" si="43"/>
        <v>71.989970460382708</v>
      </c>
      <c r="N137" s="21">
        <f t="shared" si="43"/>
        <v>77.333584028229922</v>
      </c>
      <c r="O137" s="21">
        <f t="shared" si="43"/>
        <v>85.50595353034555</v>
      </c>
      <c r="P137" s="21">
        <f t="shared" si="43"/>
        <v>83.581317337822682</v>
      </c>
      <c r="Q137" s="21">
        <f t="shared" si="43"/>
        <v>90.075435575092172</v>
      </c>
      <c r="R137" s="21">
        <f t="shared" si="43"/>
        <v>95.755399963507386</v>
      </c>
      <c r="S137" s="21">
        <f t="shared" si="43"/>
        <v>97.08876933462787</v>
      </c>
      <c r="T137" s="21">
        <f t="shared" si="43"/>
        <v>97.235347723903999</v>
      </c>
      <c r="U137" s="21">
        <f t="shared" si="43"/>
        <v>98.342600693332514</v>
      </c>
      <c r="V137" s="21">
        <f t="shared" si="43"/>
        <v>100</v>
      </c>
      <c r="W137" s="21">
        <f t="shared" si="43"/>
        <v>102.43407707910752</v>
      </c>
      <c r="X137" s="21">
        <f t="shared" si="42"/>
        <v>101.31661442006271</v>
      </c>
      <c r="Y137" s="21">
        <f t="shared" si="42"/>
        <v>105.79965045634864</v>
      </c>
    </row>
    <row r="138" spans="1:25" s="36" customFormat="1" ht="12" x14ac:dyDescent="0.2">
      <c r="A138" s="33" t="s">
        <v>236</v>
      </c>
      <c r="B138" s="34"/>
      <c r="C138" s="35" t="s">
        <v>215</v>
      </c>
      <c r="D138" s="21">
        <f t="shared" si="43"/>
        <v>132.71575961623131</v>
      </c>
      <c r="E138" s="21">
        <f t="shared" si="43"/>
        <v>163.84075456052057</v>
      </c>
      <c r="F138" s="21">
        <f t="shared" si="43"/>
        <v>212.74385320968156</v>
      </c>
      <c r="G138" s="21">
        <f t="shared" si="43"/>
        <v>89.588257557310556</v>
      </c>
      <c r="H138" s="21">
        <f t="shared" si="43"/>
        <v>79.662450439332872</v>
      </c>
      <c r="I138" s="21">
        <f t="shared" si="43"/>
        <v>83.028901031688179</v>
      </c>
      <c r="J138" s="21">
        <f t="shared" si="43"/>
        <v>83.246748807459397</v>
      </c>
      <c r="K138" s="21">
        <f t="shared" si="43"/>
        <v>76.669871769181157</v>
      </c>
      <c r="L138" s="21">
        <f t="shared" si="43"/>
        <v>77.296852924957122</v>
      </c>
      <c r="M138" s="21">
        <f t="shared" si="43"/>
        <v>79.31935294364628</v>
      </c>
      <c r="N138" s="21">
        <f t="shared" si="43"/>
        <v>83.661450755231243</v>
      </c>
      <c r="O138" s="21">
        <f t="shared" si="43"/>
        <v>92.349701319015949</v>
      </c>
      <c r="P138" s="21">
        <f t="shared" si="43"/>
        <v>90.047855787760227</v>
      </c>
      <c r="Q138" s="21">
        <f t="shared" si="43"/>
        <v>91.384347606735901</v>
      </c>
      <c r="R138" s="21">
        <f t="shared" si="43"/>
        <v>92.770981334895524</v>
      </c>
      <c r="S138" s="21">
        <f t="shared" si="43"/>
        <v>94.034887491119477</v>
      </c>
      <c r="T138" s="21">
        <f t="shared" si="43"/>
        <v>94.668755849082459</v>
      </c>
      <c r="U138" s="21">
        <f t="shared" si="43"/>
        <v>100.3600410202893</v>
      </c>
      <c r="V138" s="21">
        <f t="shared" si="43"/>
        <v>100</v>
      </c>
      <c r="W138" s="21">
        <f t="shared" si="43"/>
        <v>100.54260603744747</v>
      </c>
      <c r="X138" s="21">
        <f t="shared" si="42"/>
        <v>99.270385700581727</v>
      </c>
      <c r="Y138" s="21">
        <f t="shared" si="42"/>
        <v>93.463819441834687</v>
      </c>
    </row>
    <row r="139" spans="1:25" s="36" customFormat="1" ht="12" x14ac:dyDescent="0.2">
      <c r="A139" s="33" t="s">
        <v>237</v>
      </c>
      <c r="B139" s="34"/>
      <c r="C139" s="35" t="s">
        <v>216</v>
      </c>
      <c r="D139" s="21">
        <f t="shared" si="43"/>
        <v>183.47221679529744</v>
      </c>
      <c r="E139" s="21">
        <f t="shared" si="43"/>
        <v>259.5045660726625</v>
      </c>
      <c r="F139" s="21">
        <f t="shared" si="43"/>
        <v>202.18883996533975</v>
      </c>
      <c r="G139" s="21">
        <f t="shared" si="43"/>
        <v>64.481655557147704</v>
      </c>
      <c r="H139" s="21">
        <f t="shared" si="43"/>
        <v>88.587306127681515</v>
      </c>
      <c r="I139" s="21">
        <f t="shared" si="43"/>
        <v>87.07090586365922</v>
      </c>
      <c r="J139" s="21">
        <f t="shared" si="43"/>
        <v>66.459902550127637</v>
      </c>
      <c r="K139" s="21">
        <f t="shared" si="43"/>
        <v>64.021576248819343</v>
      </c>
      <c r="L139" s="21">
        <f t="shared" si="43"/>
        <v>81.248434173763613</v>
      </c>
      <c r="M139" s="21">
        <f t="shared" si="43"/>
        <v>88.387151806587795</v>
      </c>
      <c r="N139" s="21">
        <f t="shared" si="43"/>
        <v>79.575868434427619</v>
      </c>
      <c r="O139" s="21">
        <f t="shared" si="43"/>
        <v>84.265070341252709</v>
      </c>
      <c r="P139" s="21">
        <f t="shared" si="43"/>
        <v>82.131615478743441</v>
      </c>
      <c r="Q139" s="21">
        <f t="shared" si="43"/>
        <v>82.891223985791711</v>
      </c>
      <c r="R139" s="21">
        <f t="shared" si="43"/>
        <v>93.244544970836813</v>
      </c>
      <c r="S139" s="21">
        <f t="shared" si="43"/>
        <v>99.084282768460838</v>
      </c>
      <c r="T139" s="21">
        <f t="shared" si="43"/>
        <v>97.170226142158455</v>
      </c>
      <c r="U139" s="21">
        <f t="shared" si="43"/>
        <v>96.494557153687722</v>
      </c>
      <c r="V139" s="21">
        <f t="shared" si="43"/>
        <v>100</v>
      </c>
      <c r="W139" s="21">
        <f t="shared" si="43"/>
        <v>99.571477545423377</v>
      </c>
      <c r="X139" s="21">
        <f t="shared" si="42"/>
        <v>97.320052976499014</v>
      </c>
      <c r="Y139" s="21">
        <f t="shared" si="42"/>
        <v>87.757803046620225</v>
      </c>
    </row>
    <row r="140" spans="1:25" s="41" customFormat="1" ht="15" x14ac:dyDescent="0.25">
      <c r="A140" s="37" t="s">
        <v>89</v>
      </c>
      <c r="B140" s="38"/>
      <c r="C140" s="39" t="s">
        <v>217</v>
      </c>
      <c r="D140" s="48">
        <f t="shared" si="43"/>
        <v>27.17016908120226</v>
      </c>
      <c r="E140" s="48">
        <f t="shared" si="43"/>
        <v>27.77726375674272</v>
      </c>
      <c r="F140" s="48">
        <f t="shared" si="43"/>
        <v>28.34202744685248</v>
      </c>
      <c r="G140" s="48">
        <f t="shared" si="43"/>
        <v>33.631861325944762</v>
      </c>
      <c r="H140" s="48">
        <f t="shared" si="43"/>
        <v>34.204955194827534</v>
      </c>
      <c r="I140" s="48">
        <f t="shared" si="43"/>
        <v>35.291328940675129</v>
      </c>
      <c r="J140" s="48">
        <f t="shared" si="43"/>
        <v>34.107207434106677</v>
      </c>
      <c r="K140" s="48">
        <f t="shared" si="43"/>
        <v>36.960730467540046</v>
      </c>
      <c r="L140" s="48">
        <f t="shared" si="43"/>
        <v>45.574842646820017</v>
      </c>
      <c r="M140" s="48">
        <f t="shared" si="43"/>
        <v>54.414197773229532</v>
      </c>
      <c r="N140" s="48">
        <f t="shared" si="43"/>
        <v>63.457345433986426</v>
      </c>
      <c r="O140" s="48">
        <f t="shared" si="43"/>
        <v>77.284284588413698</v>
      </c>
      <c r="P140" s="48">
        <f t="shared" si="43"/>
        <v>83.524786222900445</v>
      </c>
      <c r="Q140" s="48">
        <f t="shared" si="43"/>
        <v>97.533058702188384</v>
      </c>
      <c r="R140" s="48">
        <f t="shared" si="43"/>
        <v>82.501782491273786</v>
      </c>
      <c r="S140" s="48">
        <f t="shared" si="43"/>
        <v>90.082156129193564</v>
      </c>
      <c r="T140" s="48">
        <f t="shared" si="43"/>
        <v>90.294880634184267</v>
      </c>
      <c r="U140" s="48">
        <f t="shared" si="43"/>
        <v>94.760308929409163</v>
      </c>
      <c r="V140" s="48">
        <f t="shared" si="43"/>
        <v>100</v>
      </c>
      <c r="W140" s="48">
        <f t="shared" si="43"/>
        <v>95.041450375765095</v>
      </c>
      <c r="X140" s="48">
        <f t="shared" si="42"/>
        <v>93.61523125086164</v>
      </c>
      <c r="Y140" s="48">
        <f t="shared" si="42"/>
        <v>89.121641745107794</v>
      </c>
    </row>
    <row r="141" spans="1:25" s="41" customFormat="1" ht="15" x14ac:dyDescent="0.25">
      <c r="A141" s="37" t="s">
        <v>91</v>
      </c>
      <c r="B141" s="38"/>
      <c r="C141" s="39" t="s">
        <v>218</v>
      </c>
      <c r="D141" s="48">
        <f t="shared" si="43"/>
        <v>110.19066401313296</v>
      </c>
      <c r="E141" s="48">
        <f t="shared" si="43"/>
        <v>106.97260056264177</v>
      </c>
      <c r="F141" s="48">
        <f t="shared" si="43"/>
        <v>103.05125451005426</v>
      </c>
      <c r="G141" s="48">
        <f t="shared" si="43"/>
        <v>82.899563432461065</v>
      </c>
      <c r="H141" s="48">
        <f t="shared" si="43"/>
        <v>82.655381647017606</v>
      </c>
      <c r="I141" s="48">
        <f t="shared" si="43"/>
        <v>82.375938479972021</v>
      </c>
      <c r="J141" s="48">
        <f t="shared" si="43"/>
        <v>95.149316103347147</v>
      </c>
      <c r="K141" s="48">
        <f t="shared" si="43"/>
        <v>92.254290751344641</v>
      </c>
      <c r="L141" s="48">
        <f t="shared" si="43"/>
        <v>85.716156571345465</v>
      </c>
      <c r="M141" s="48">
        <f t="shared" si="43"/>
        <v>92.719288797539292</v>
      </c>
      <c r="N141" s="48">
        <f t="shared" si="43"/>
        <v>92.003671490086859</v>
      </c>
      <c r="O141" s="48">
        <f t="shared" si="43"/>
        <v>89.563063565827335</v>
      </c>
      <c r="P141" s="48">
        <f t="shared" si="43"/>
        <v>88.966554665019956</v>
      </c>
      <c r="Q141" s="48">
        <f t="shared" si="43"/>
        <v>92.313450482301434</v>
      </c>
      <c r="R141" s="48">
        <f t="shared" si="43"/>
        <v>96.533095003158792</v>
      </c>
      <c r="S141" s="48">
        <f t="shared" si="43"/>
        <v>97.520618741590198</v>
      </c>
      <c r="T141" s="48">
        <f t="shared" si="43"/>
        <v>99.045061237180747</v>
      </c>
      <c r="U141" s="48">
        <f t="shared" si="43"/>
        <v>102.23170817718722</v>
      </c>
      <c r="V141" s="48">
        <f t="shared" si="43"/>
        <v>100</v>
      </c>
      <c r="W141" s="48">
        <f t="shared" si="43"/>
        <v>96.707155057885757</v>
      </c>
      <c r="X141" s="48">
        <f t="shared" si="42"/>
        <v>96.928168410396282</v>
      </c>
      <c r="Y141" s="48">
        <f t="shared" si="42"/>
        <v>95.518321639931315</v>
      </c>
    </row>
    <row r="142" spans="1:25" s="41" customFormat="1" ht="15" x14ac:dyDescent="0.25">
      <c r="A142" s="37" t="s">
        <v>93</v>
      </c>
      <c r="B142" s="38"/>
      <c r="C142" s="39" t="s">
        <v>219</v>
      </c>
      <c r="D142" s="48">
        <f t="shared" si="43"/>
        <v>369.94376988520276</v>
      </c>
      <c r="E142" s="48">
        <f t="shared" si="43"/>
        <v>223.5332808545711</v>
      </c>
      <c r="F142" s="48">
        <f t="shared" si="43"/>
        <v>212.57066176663386</v>
      </c>
      <c r="G142" s="48">
        <f t="shared" si="43"/>
        <v>88.769939915812046</v>
      </c>
      <c r="H142" s="48">
        <f t="shared" si="43"/>
        <v>78.226394569665885</v>
      </c>
      <c r="I142" s="48">
        <f t="shared" si="43"/>
        <v>83.004446215700497</v>
      </c>
      <c r="J142" s="48">
        <f t="shared" si="43"/>
        <v>88.057770541893348</v>
      </c>
      <c r="K142" s="48">
        <f t="shared" si="43"/>
        <v>76.362452713341483</v>
      </c>
      <c r="L142" s="48">
        <f t="shared" si="43"/>
        <v>81.2827457397769</v>
      </c>
      <c r="M142" s="48">
        <f t="shared" si="43"/>
        <v>84.046574168840735</v>
      </c>
      <c r="N142" s="48">
        <f t="shared" si="43"/>
        <v>77.284096787585028</v>
      </c>
      <c r="O142" s="48">
        <f t="shared" si="43"/>
        <v>81.38696537887931</v>
      </c>
      <c r="P142" s="48">
        <f t="shared" si="43"/>
        <v>84.478474649856778</v>
      </c>
      <c r="Q142" s="48">
        <f t="shared" si="43"/>
        <v>87.080987802321289</v>
      </c>
      <c r="R142" s="48">
        <f t="shared" si="43"/>
        <v>91.409868145721873</v>
      </c>
      <c r="S142" s="48">
        <f t="shared" si="43"/>
        <v>88.884947708591753</v>
      </c>
      <c r="T142" s="48">
        <f t="shared" si="43"/>
        <v>94.38808696964449</v>
      </c>
      <c r="U142" s="48">
        <f t="shared" si="43"/>
        <v>94.989552532389567</v>
      </c>
      <c r="V142" s="48">
        <f t="shared" si="43"/>
        <v>100</v>
      </c>
      <c r="W142" s="48">
        <f t="shared" si="43"/>
        <v>100.29549137355829</v>
      </c>
      <c r="X142" s="48">
        <f t="shared" si="42"/>
        <v>100.87478762715989</v>
      </c>
      <c r="Y142" s="48">
        <f t="shared" si="42"/>
        <v>101.27664016240219</v>
      </c>
    </row>
    <row r="143" spans="1:25" s="41" customFormat="1" ht="15" x14ac:dyDescent="0.25">
      <c r="A143" s="37" t="s">
        <v>95</v>
      </c>
      <c r="B143" s="38"/>
      <c r="C143" s="39" t="s">
        <v>220</v>
      </c>
      <c r="D143" s="48">
        <f t="shared" si="43"/>
        <v>225.53116486698016</v>
      </c>
      <c r="E143" s="48">
        <f t="shared" si="43"/>
        <v>175.46340968954522</v>
      </c>
      <c r="F143" s="48">
        <f t="shared" si="43"/>
        <v>168.6263194773087</v>
      </c>
      <c r="G143" s="48">
        <f t="shared" si="43"/>
        <v>108.35105927176181</v>
      </c>
      <c r="H143" s="48">
        <f t="shared" si="43"/>
        <v>90.989775112175863</v>
      </c>
      <c r="I143" s="48">
        <f t="shared" si="43"/>
        <v>82.178304250226603</v>
      </c>
      <c r="J143" s="48">
        <f t="shared" si="43"/>
        <v>100.36666102352399</v>
      </c>
      <c r="K143" s="48">
        <f t="shared" si="43"/>
        <v>95.984551096093867</v>
      </c>
      <c r="L143" s="48">
        <f t="shared" si="43"/>
        <v>102.81140907065497</v>
      </c>
      <c r="M143" s="48">
        <f t="shared" si="43"/>
        <v>98.233957568612425</v>
      </c>
      <c r="N143" s="48">
        <f t="shared" si="43"/>
        <v>88.208785049137745</v>
      </c>
      <c r="O143" s="48">
        <f t="shared" si="43"/>
        <v>94.486711389641215</v>
      </c>
      <c r="P143" s="48">
        <f t="shared" si="43"/>
        <v>96.760339360035545</v>
      </c>
      <c r="Q143" s="48">
        <f t="shared" si="43"/>
        <v>93.344860357040233</v>
      </c>
      <c r="R143" s="48">
        <f t="shared" si="43"/>
        <v>96.640494025408927</v>
      </c>
      <c r="S143" s="48">
        <f t="shared" si="43"/>
        <v>106.03939399240237</v>
      </c>
      <c r="T143" s="48">
        <f t="shared" si="43"/>
        <v>99.524381098849531</v>
      </c>
      <c r="U143" s="48">
        <f t="shared" si="43"/>
        <v>96.936182494373242</v>
      </c>
      <c r="V143" s="48">
        <f t="shared" si="43"/>
        <v>100</v>
      </c>
      <c r="W143" s="48">
        <f t="shared" si="43"/>
        <v>125.19368723098995</v>
      </c>
      <c r="X143" s="48">
        <f t="shared" si="42"/>
        <v>127.29811965863007</v>
      </c>
      <c r="Y143" s="48">
        <f t="shared" si="42"/>
        <v>108.69965872044578</v>
      </c>
    </row>
    <row r="144" spans="1:25" s="41" customFormat="1" ht="15" x14ac:dyDescent="0.25">
      <c r="A144" s="37" t="s">
        <v>97</v>
      </c>
      <c r="B144" s="38"/>
      <c r="C144" s="39" t="s">
        <v>160</v>
      </c>
      <c r="D144" s="48">
        <f t="shared" si="43"/>
        <v>368.55770524338743</v>
      </c>
      <c r="E144" s="48">
        <f t="shared" si="43"/>
        <v>439.08566871501529</v>
      </c>
      <c r="F144" s="48">
        <f t="shared" si="43"/>
        <v>294.76331206874511</v>
      </c>
      <c r="G144" s="48">
        <f t="shared" si="43"/>
        <v>84.285417204910345</v>
      </c>
      <c r="H144" s="48">
        <f t="shared" si="43"/>
        <v>86.766365261503324</v>
      </c>
      <c r="I144" s="48">
        <f t="shared" si="43"/>
        <v>88.165954885177527</v>
      </c>
      <c r="J144" s="48">
        <f t="shared" si="43"/>
        <v>93.544086185277209</v>
      </c>
      <c r="K144" s="48">
        <f t="shared" si="43"/>
        <v>101.45996928012373</v>
      </c>
      <c r="L144" s="48">
        <f t="shared" si="43"/>
        <v>99.784423164770146</v>
      </c>
      <c r="M144" s="48">
        <f t="shared" si="43"/>
        <v>92.805423548730971</v>
      </c>
      <c r="N144" s="48">
        <f t="shared" si="43"/>
        <v>105.37801864733787</v>
      </c>
      <c r="O144" s="48">
        <f t="shared" si="43"/>
        <v>87.969204135106423</v>
      </c>
      <c r="P144" s="48">
        <f t="shared" si="43"/>
        <v>88.77793931068922</v>
      </c>
      <c r="Q144" s="48">
        <f t="shared" si="43"/>
        <v>91.361079007549179</v>
      </c>
      <c r="R144" s="48">
        <f t="shared" si="43"/>
        <v>94.018063511648492</v>
      </c>
      <c r="S144" s="48">
        <f t="shared" si="43"/>
        <v>95.553639534885576</v>
      </c>
      <c r="T144" s="48">
        <f t="shared" si="43"/>
        <v>96.514351997735076</v>
      </c>
      <c r="U144" s="48">
        <f t="shared" si="43"/>
        <v>99.349609303168137</v>
      </c>
      <c r="V144" s="48">
        <f t="shared" si="43"/>
        <v>100</v>
      </c>
      <c r="W144" s="48">
        <f t="shared" si="43"/>
        <v>121.75744808907614</v>
      </c>
      <c r="X144" s="48">
        <f t="shared" si="42"/>
        <v>122.87911311141151</v>
      </c>
      <c r="Y144" s="48">
        <f t="shared" si="42"/>
        <v>123.47508918260452</v>
      </c>
    </row>
    <row r="145" spans="1:25" s="36" customFormat="1" ht="12" x14ac:dyDescent="0.2">
      <c r="A145" s="33" t="s">
        <v>238</v>
      </c>
      <c r="B145" s="34"/>
      <c r="C145" s="35" t="s">
        <v>221</v>
      </c>
      <c r="D145" s="21">
        <f t="shared" si="43"/>
        <v>485.4135570863246</v>
      </c>
      <c r="E145" s="21">
        <f t="shared" si="43"/>
        <v>564.25383464976846</v>
      </c>
      <c r="F145" s="21">
        <f t="shared" si="43"/>
        <v>371.17295222938526</v>
      </c>
      <c r="G145" s="21">
        <f t="shared" si="43"/>
        <v>88.739770501817233</v>
      </c>
      <c r="H145" s="21">
        <f t="shared" si="43"/>
        <v>91.19417310350984</v>
      </c>
      <c r="I145" s="21">
        <f t="shared" si="43"/>
        <v>90.433771973454952</v>
      </c>
      <c r="J145" s="21">
        <f t="shared" si="43"/>
        <v>98.563173206481196</v>
      </c>
      <c r="K145" s="21">
        <f t="shared" si="43"/>
        <v>110.05368859302773</v>
      </c>
      <c r="L145" s="21">
        <f t="shared" si="43"/>
        <v>108.2357272462594</v>
      </c>
      <c r="M145" s="21">
        <f t="shared" si="43"/>
        <v>97.261371412023621</v>
      </c>
      <c r="N145" s="21">
        <f t="shared" si="43"/>
        <v>114.70056204940829</v>
      </c>
      <c r="O145" s="21">
        <f t="shared" si="43"/>
        <v>89.366236066832755</v>
      </c>
      <c r="P145" s="21">
        <f t="shared" si="43"/>
        <v>93.06743953589816</v>
      </c>
      <c r="Q145" s="21">
        <f t="shared" si="43"/>
        <v>94.918662985493498</v>
      </c>
      <c r="R145" s="21">
        <f t="shared" si="43"/>
        <v>97.379421548212306</v>
      </c>
      <c r="S145" s="21">
        <f t="shared" si="43"/>
        <v>97.736640605989308</v>
      </c>
      <c r="T145" s="21">
        <f t="shared" si="43"/>
        <v>99.04582193460611</v>
      </c>
      <c r="U145" s="21">
        <f t="shared" si="43"/>
        <v>101.0302589495442</v>
      </c>
      <c r="V145" s="21">
        <f t="shared" si="43"/>
        <v>100</v>
      </c>
      <c r="W145" s="21">
        <f t="shared" si="43"/>
        <v>104.8293798484373</v>
      </c>
      <c r="X145" s="21">
        <f t="shared" si="42"/>
        <v>106.71748678028501</v>
      </c>
      <c r="Y145" s="21">
        <f t="shared" si="42"/>
        <v>107.57149114039363</v>
      </c>
    </row>
    <row r="146" spans="1:25" s="36" customFormat="1" ht="12" x14ac:dyDescent="0.2">
      <c r="A146" s="33" t="s">
        <v>239</v>
      </c>
      <c r="B146" s="34"/>
      <c r="C146" s="35" t="s">
        <v>222</v>
      </c>
      <c r="D146" s="21">
        <f t="shared" si="43"/>
        <v>209.70041798862403</v>
      </c>
      <c r="E146" s="21">
        <f t="shared" si="43"/>
        <v>225.94270748046679</v>
      </c>
      <c r="F146" s="21">
        <f t="shared" si="43"/>
        <v>221.83666749631433</v>
      </c>
      <c r="G146" s="21">
        <f t="shared" si="43"/>
        <v>78.899710188633435</v>
      </c>
      <c r="H146" s="21">
        <f t="shared" si="43"/>
        <v>81.397707468834838</v>
      </c>
      <c r="I146" s="21">
        <f t="shared" si="43"/>
        <v>85.654854342804512</v>
      </c>
      <c r="J146" s="21">
        <f t="shared" si="43"/>
        <v>84.845296105185781</v>
      </c>
      <c r="K146" s="21">
        <f t="shared" si="43"/>
        <v>86.042639408458683</v>
      </c>
      <c r="L146" s="21">
        <f t="shared" si="43"/>
        <v>85.282650065037629</v>
      </c>
      <c r="M146" s="21">
        <f t="shared" si="43"/>
        <v>86.670469781428736</v>
      </c>
      <c r="N146" s="21">
        <f t="shared" si="43"/>
        <v>85.63241928378028</v>
      </c>
      <c r="O146" s="21">
        <f t="shared" si="43"/>
        <v>86.015581515182163</v>
      </c>
      <c r="P146" s="21">
        <f t="shared" si="43"/>
        <v>81.692166999435869</v>
      </c>
      <c r="Q146" s="21">
        <f t="shared" si="43"/>
        <v>85.344933960102665</v>
      </c>
      <c r="R146" s="21">
        <f t="shared" si="43"/>
        <v>88.450947928592299</v>
      </c>
      <c r="S146" s="21">
        <f t="shared" si="43"/>
        <v>91.964883708148221</v>
      </c>
      <c r="T146" s="21">
        <f t="shared" si="43"/>
        <v>92.22536164103272</v>
      </c>
      <c r="U146" s="21">
        <f t="shared" si="43"/>
        <v>96.416539411636251</v>
      </c>
      <c r="V146" s="21">
        <f t="shared" si="43"/>
        <v>100</v>
      </c>
      <c r="W146" s="21">
        <f t="shared" si="43"/>
        <v>156.29975295086464</v>
      </c>
      <c r="X146" s="21">
        <f t="shared" si="42"/>
        <v>155.83205014106039</v>
      </c>
      <c r="Y146" s="21">
        <f t="shared" si="42"/>
        <v>155.98898070515008</v>
      </c>
    </row>
    <row r="147" spans="1:25" s="36" customFormat="1" ht="12" x14ac:dyDescent="0.2">
      <c r="A147" s="33" t="s">
        <v>240</v>
      </c>
      <c r="B147" s="34"/>
      <c r="C147" s="35" t="s">
        <v>163</v>
      </c>
      <c r="D147" s="21" t="str">
        <f t="shared" si="43"/>
        <v/>
      </c>
      <c r="E147" s="21" t="str">
        <f t="shared" si="43"/>
        <v/>
      </c>
      <c r="F147" s="21" t="str">
        <f t="shared" si="43"/>
        <v/>
      </c>
      <c r="G147" s="21" t="str">
        <f t="shared" si="43"/>
        <v/>
      </c>
      <c r="H147" s="21" t="str">
        <f t="shared" si="43"/>
        <v/>
      </c>
      <c r="I147" s="21" t="str">
        <f t="shared" si="43"/>
        <v/>
      </c>
      <c r="J147" s="21" t="str">
        <f t="shared" si="43"/>
        <v/>
      </c>
      <c r="K147" s="21" t="str">
        <f t="shared" si="43"/>
        <v/>
      </c>
      <c r="L147" s="21" t="str">
        <f t="shared" si="43"/>
        <v/>
      </c>
      <c r="M147" s="21" t="str">
        <f t="shared" si="43"/>
        <v/>
      </c>
      <c r="N147" s="21" t="str">
        <f t="shared" ref="D147:W155" si="44">IFERROR(N30/N69*100,"")</f>
        <v/>
      </c>
      <c r="O147" s="21" t="str">
        <f t="shared" si="44"/>
        <v/>
      </c>
      <c r="P147" s="21" t="str">
        <f t="shared" si="44"/>
        <v/>
      </c>
      <c r="Q147" s="21" t="str">
        <f t="shared" si="44"/>
        <v/>
      </c>
      <c r="R147" s="21" t="str">
        <f t="shared" si="44"/>
        <v/>
      </c>
      <c r="S147" s="21" t="str">
        <f t="shared" si="44"/>
        <v/>
      </c>
      <c r="T147" s="21" t="str">
        <f t="shared" si="44"/>
        <v/>
      </c>
      <c r="U147" s="21" t="str">
        <f t="shared" si="44"/>
        <v/>
      </c>
      <c r="V147" s="21" t="str">
        <f t="shared" si="44"/>
        <v/>
      </c>
      <c r="W147" s="21" t="str">
        <f t="shared" si="44"/>
        <v/>
      </c>
      <c r="X147" s="21" t="str">
        <f t="shared" si="42"/>
        <v/>
      </c>
      <c r="Y147" s="21" t="str">
        <f t="shared" si="42"/>
        <v/>
      </c>
    </row>
    <row r="148" spans="1:25" s="41" customFormat="1" ht="15" x14ac:dyDescent="0.25">
      <c r="A148" s="37" t="s">
        <v>99</v>
      </c>
      <c r="B148" s="38"/>
      <c r="C148" s="39" t="s">
        <v>223</v>
      </c>
      <c r="D148" s="48">
        <f t="shared" si="44"/>
        <v>144.52511027121869</v>
      </c>
      <c r="E148" s="48">
        <f t="shared" si="44"/>
        <v>182.59924328369519</v>
      </c>
      <c r="F148" s="48">
        <f t="shared" si="44"/>
        <v>132.76330244099398</v>
      </c>
      <c r="G148" s="48">
        <f t="shared" si="44"/>
        <v>82.283794473396497</v>
      </c>
      <c r="H148" s="48">
        <f t="shared" si="44"/>
        <v>87.309448364293218</v>
      </c>
      <c r="I148" s="48">
        <f t="shared" si="44"/>
        <v>88.077955606714823</v>
      </c>
      <c r="J148" s="48">
        <f t="shared" si="44"/>
        <v>92.35010299180459</v>
      </c>
      <c r="K148" s="48">
        <f t="shared" si="44"/>
        <v>91.937237889816842</v>
      </c>
      <c r="L148" s="48">
        <f t="shared" si="44"/>
        <v>93.084284549428261</v>
      </c>
      <c r="M148" s="48">
        <f t="shared" si="44"/>
        <v>91.548068014008365</v>
      </c>
      <c r="N148" s="48">
        <f t="shared" si="44"/>
        <v>95.224507629328272</v>
      </c>
      <c r="O148" s="48">
        <f t="shared" si="44"/>
        <v>93.999659948428928</v>
      </c>
      <c r="P148" s="48">
        <f t="shared" si="44"/>
        <v>91.044738443218549</v>
      </c>
      <c r="Q148" s="48">
        <f t="shared" si="44"/>
        <v>94.148768705740366</v>
      </c>
      <c r="R148" s="48">
        <f t="shared" si="44"/>
        <v>98.294533752290775</v>
      </c>
      <c r="S148" s="48">
        <f t="shared" si="44"/>
        <v>98.728124180569054</v>
      </c>
      <c r="T148" s="48">
        <f t="shared" si="44"/>
        <v>99.118757785312368</v>
      </c>
      <c r="U148" s="48">
        <f t="shared" si="44"/>
        <v>99.728619710299498</v>
      </c>
      <c r="V148" s="48">
        <f t="shared" si="44"/>
        <v>100</v>
      </c>
      <c r="W148" s="48">
        <f t="shared" si="44"/>
        <v>88.385826771653541</v>
      </c>
      <c r="X148" s="48">
        <f t="shared" si="42"/>
        <v>89.420375182965046</v>
      </c>
      <c r="Y148" s="48">
        <f t="shared" si="42"/>
        <v>86.396021852440612</v>
      </c>
    </row>
    <row r="149" spans="1:25" s="46" customFormat="1" ht="15.75" x14ac:dyDescent="0.25">
      <c r="A149" s="42" t="s">
        <v>113</v>
      </c>
      <c r="B149" s="43"/>
      <c r="C149" s="44" t="s">
        <v>224</v>
      </c>
      <c r="D149" s="47">
        <f t="shared" si="44"/>
        <v>86.567371850328783</v>
      </c>
      <c r="E149" s="47">
        <f t="shared" si="44"/>
        <v>84.750560600388667</v>
      </c>
      <c r="F149" s="47">
        <f t="shared" si="44"/>
        <v>81.6348279802788</v>
      </c>
      <c r="G149" s="47">
        <f t="shared" si="44"/>
        <v>65.148063709044251</v>
      </c>
      <c r="H149" s="47">
        <f t="shared" si="44"/>
        <v>64.880392870839884</v>
      </c>
      <c r="I149" s="47">
        <f t="shared" si="44"/>
        <v>65.14263975160145</v>
      </c>
      <c r="J149" s="47">
        <f t="shared" si="44"/>
        <v>77.3659589308525</v>
      </c>
      <c r="K149" s="47">
        <f t="shared" si="44"/>
        <v>60.5313713803559</v>
      </c>
      <c r="L149" s="47">
        <f t="shared" si="44"/>
        <v>80.603077617354941</v>
      </c>
      <c r="M149" s="47">
        <f t="shared" si="44"/>
        <v>79.922932998388831</v>
      </c>
      <c r="N149" s="47">
        <f t="shared" si="44"/>
        <v>75.088577785528216</v>
      </c>
      <c r="O149" s="47">
        <f t="shared" si="44"/>
        <v>76.129459069898289</v>
      </c>
      <c r="P149" s="47">
        <f t="shared" si="44"/>
        <v>83.510468272487969</v>
      </c>
      <c r="Q149" s="47">
        <f t="shared" si="44"/>
        <v>83.25401288186643</v>
      </c>
      <c r="R149" s="47">
        <f t="shared" si="44"/>
        <v>91.450175000480499</v>
      </c>
      <c r="S149" s="47">
        <f t="shared" si="44"/>
        <v>99.907624276757772</v>
      </c>
      <c r="T149" s="47">
        <f t="shared" si="44"/>
        <v>103.24347377415633</v>
      </c>
      <c r="U149" s="47">
        <f t="shared" si="44"/>
        <v>96.820931839374879</v>
      </c>
      <c r="V149" s="47">
        <f t="shared" si="44"/>
        <v>100</v>
      </c>
      <c r="W149" s="47">
        <f t="shared" si="44"/>
        <v>99.187138728323688</v>
      </c>
      <c r="X149" s="47">
        <f t="shared" si="42"/>
        <v>129.22751338507638</v>
      </c>
      <c r="Y149" s="47">
        <f t="shared" si="42"/>
        <v>130.79059978736908</v>
      </c>
    </row>
    <row r="150" spans="1:25" s="41" customFormat="1" ht="15" x14ac:dyDescent="0.25">
      <c r="A150" s="37" t="s">
        <v>241</v>
      </c>
      <c r="B150" s="38"/>
      <c r="C150" s="39" t="s">
        <v>225</v>
      </c>
      <c r="D150" s="48" t="str">
        <f t="shared" si="44"/>
        <v/>
      </c>
      <c r="E150" s="48" t="str">
        <f t="shared" si="44"/>
        <v/>
      </c>
      <c r="F150" s="48" t="str">
        <f t="shared" si="44"/>
        <v/>
      </c>
      <c r="G150" s="48" t="str">
        <f t="shared" si="44"/>
        <v/>
      </c>
      <c r="H150" s="48" t="str">
        <f t="shared" si="44"/>
        <v/>
      </c>
      <c r="I150" s="48" t="str">
        <f t="shared" si="44"/>
        <v/>
      </c>
      <c r="J150" s="48" t="str">
        <f t="shared" si="44"/>
        <v/>
      </c>
      <c r="K150" s="48" t="str">
        <f t="shared" si="44"/>
        <v/>
      </c>
      <c r="L150" s="48" t="str">
        <f t="shared" si="44"/>
        <v/>
      </c>
      <c r="M150" s="48" t="str">
        <f t="shared" si="44"/>
        <v/>
      </c>
      <c r="N150" s="48" t="str">
        <f t="shared" si="44"/>
        <v/>
      </c>
      <c r="O150" s="48" t="str">
        <f t="shared" si="44"/>
        <v/>
      </c>
      <c r="P150" s="48" t="str">
        <f t="shared" si="44"/>
        <v/>
      </c>
      <c r="Q150" s="48" t="str">
        <f t="shared" si="44"/>
        <v/>
      </c>
      <c r="R150" s="48" t="str">
        <f t="shared" si="44"/>
        <v/>
      </c>
      <c r="S150" s="48" t="str">
        <f t="shared" si="44"/>
        <v/>
      </c>
      <c r="T150" s="48" t="str">
        <f t="shared" si="44"/>
        <v/>
      </c>
      <c r="U150" s="48" t="str">
        <f t="shared" si="44"/>
        <v/>
      </c>
      <c r="V150" s="48" t="str">
        <f t="shared" si="44"/>
        <v/>
      </c>
      <c r="W150" s="48" t="str">
        <f t="shared" si="44"/>
        <v/>
      </c>
      <c r="X150" s="48" t="str">
        <f t="shared" si="42"/>
        <v/>
      </c>
      <c r="Y150" s="48" t="str">
        <f t="shared" si="42"/>
        <v/>
      </c>
    </row>
    <row r="151" spans="1:25" s="41" customFormat="1" ht="15" x14ac:dyDescent="0.25">
      <c r="A151" s="37" t="s">
        <v>242</v>
      </c>
      <c r="B151" s="38"/>
      <c r="C151" s="39" t="s">
        <v>94</v>
      </c>
      <c r="D151" s="48">
        <f t="shared" si="44"/>
        <v>81.913292559695364</v>
      </c>
      <c r="E151" s="48">
        <f t="shared" si="44"/>
        <v>80.633906925855399</v>
      </c>
      <c r="F151" s="48">
        <f t="shared" si="44"/>
        <v>78.00113034697317</v>
      </c>
      <c r="G151" s="48">
        <f t="shared" si="44"/>
        <v>63.137181683030086</v>
      </c>
      <c r="H151" s="48">
        <f t="shared" si="44"/>
        <v>62.946758159223258</v>
      </c>
      <c r="I151" s="48">
        <f t="shared" si="44"/>
        <v>62.970565425979267</v>
      </c>
      <c r="J151" s="48">
        <f t="shared" si="44"/>
        <v>74.724085822724021</v>
      </c>
      <c r="K151" s="48">
        <f t="shared" si="44"/>
        <v>59.197444755128139</v>
      </c>
      <c r="L151" s="48">
        <f t="shared" si="44"/>
        <v>79.217151766881969</v>
      </c>
      <c r="M151" s="48">
        <f t="shared" si="44"/>
        <v>78.547924969459231</v>
      </c>
      <c r="N151" s="48">
        <f t="shared" si="44"/>
        <v>73.682859549225157</v>
      </c>
      <c r="O151" s="48">
        <f t="shared" si="44"/>
        <v>75.545268202079299</v>
      </c>
      <c r="P151" s="48">
        <f t="shared" si="44"/>
        <v>82.38726415959222</v>
      </c>
      <c r="Q151" s="48">
        <f t="shared" si="44"/>
        <v>82.216240839619601</v>
      </c>
      <c r="R151" s="48">
        <f t="shared" si="44"/>
        <v>89.831676372302766</v>
      </c>
      <c r="S151" s="48">
        <f t="shared" si="44"/>
        <v>97.421784697712511</v>
      </c>
      <c r="T151" s="48">
        <f t="shared" si="44"/>
        <v>101.56300604324808</v>
      </c>
      <c r="U151" s="48">
        <f t="shared" si="44"/>
        <v>94.876296171456559</v>
      </c>
      <c r="V151" s="48">
        <f t="shared" si="44"/>
        <v>100</v>
      </c>
      <c r="W151" s="48">
        <f t="shared" si="44"/>
        <v>98.232295846437481</v>
      </c>
      <c r="X151" s="48">
        <f t="shared" si="42"/>
        <v>97.045801959748871</v>
      </c>
      <c r="Y151" s="48">
        <f t="shared" si="42"/>
        <v>97.57225763969555</v>
      </c>
    </row>
    <row r="152" spans="1:25" s="41" customFormat="1" ht="15" x14ac:dyDescent="0.25">
      <c r="A152" s="37" t="s">
        <v>243</v>
      </c>
      <c r="B152" s="38"/>
      <c r="C152" s="39" t="s">
        <v>226</v>
      </c>
      <c r="D152" s="48">
        <f t="shared" si="44"/>
        <v>93.167577715615153</v>
      </c>
      <c r="E152" s="48">
        <f t="shared" si="44"/>
        <v>93.008794803163468</v>
      </c>
      <c r="F152" s="48">
        <f t="shared" si="44"/>
        <v>88.229431025724523</v>
      </c>
      <c r="G152" s="48">
        <f t="shared" si="44"/>
        <v>69.943054327299919</v>
      </c>
      <c r="H152" s="48">
        <f t="shared" si="44"/>
        <v>69.640941302359636</v>
      </c>
      <c r="I152" s="48">
        <f t="shared" si="44"/>
        <v>70.230373131481088</v>
      </c>
      <c r="J152" s="48">
        <f t="shared" si="44"/>
        <v>83.454111607111585</v>
      </c>
      <c r="K152" s="48">
        <f t="shared" si="44"/>
        <v>63.223951807774291</v>
      </c>
      <c r="L152" s="48">
        <f t="shared" si="44"/>
        <v>84.11932417114771</v>
      </c>
      <c r="M152" s="48">
        <f t="shared" si="44"/>
        <v>83.486604244086877</v>
      </c>
      <c r="N152" s="48">
        <f t="shared" si="44"/>
        <v>79.278130289482093</v>
      </c>
      <c r="O152" s="48">
        <f t="shared" si="44"/>
        <v>78.33576749987607</v>
      </c>
      <c r="P152" s="48">
        <f t="shared" si="44"/>
        <v>87.66657148430815</v>
      </c>
      <c r="Q152" s="48">
        <f t="shared" si="44"/>
        <v>86.623907834058357</v>
      </c>
      <c r="R152" s="48">
        <f t="shared" si="44"/>
        <v>96.153379823334163</v>
      </c>
      <c r="S152" s="48">
        <f t="shared" si="44"/>
        <v>108.0262798637611</v>
      </c>
      <c r="T152" s="48">
        <f t="shared" si="44"/>
        <v>108.70950817020851</v>
      </c>
      <c r="U152" s="48">
        <f t="shared" si="44"/>
        <v>102.34094605308968</v>
      </c>
      <c r="V152" s="48">
        <f t="shared" si="44"/>
        <v>100</v>
      </c>
      <c r="W152" s="48">
        <f t="shared" si="44"/>
        <v>101.0939907550077</v>
      </c>
      <c r="X152" s="48">
        <f t="shared" si="42"/>
        <v>101.0939907550077</v>
      </c>
      <c r="Y152" s="48">
        <f t="shared" si="42"/>
        <v>102.44351006203094</v>
      </c>
    </row>
    <row r="153" spans="1:25" s="41" customFormat="1" ht="15" x14ac:dyDescent="0.25">
      <c r="A153" s="37" t="s">
        <v>244</v>
      </c>
      <c r="B153" s="38"/>
      <c r="C153" s="39" t="s">
        <v>227</v>
      </c>
      <c r="D153" s="48">
        <f t="shared" si="44"/>
        <v>97.032605943980172</v>
      </c>
      <c r="E153" s="48">
        <f t="shared" si="44"/>
        <v>89.970272502257387</v>
      </c>
      <c r="F153" s="48">
        <f t="shared" si="44"/>
        <v>87.20286943468659</v>
      </c>
      <c r="G153" s="48">
        <f t="shared" si="44"/>
        <v>65.241720043889103</v>
      </c>
      <c r="H153" s="48">
        <f t="shared" si="44"/>
        <v>64.702752295556436</v>
      </c>
      <c r="I153" s="48">
        <f t="shared" si="44"/>
        <v>65.599535879012478</v>
      </c>
      <c r="J153" s="48">
        <f t="shared" si="44"/>
        <v>77.984541139988494</v>
      </c>
      <c r="K153" s="48">
        <f t="shared" si="44"/>
        <v>61.546137427664327</v>
      </c>
      <c r="L153" s="48">
        <f t="shared" si="44"/>
        <v>79.959527172618408</v>
      </c>
      <c r="M153" s="48">
        <f t="shared" si="44"/>
        <v>79.203980611635416</v>
      </c>
      <c r="N153" s="48">
        <f t="shared" si="44"/>
        <v>73.250855228666254</v>
      </c>
      <c r="O153" s="48">
        <f t="shared" si="44"/>
        <v>74.225590377765698</v>
      </c>
      <c r="P153" s="48">
        <f t="shared" si="44"/>
        <v>80.183543614875447</v>
      </c>
      <c r="Q153" s="48">
        <f t="shared" si="44"/>
        <v>81.129986754769561</v>
      </c>
      <c r="R153" s="48">
        <f t="shared" si="44"/>
        <v>89.506170955035529</v>
      </c>
      <c r="S153" s="48">
        <f t="shared" si="44"/>
        <v>95.712827246863824</v>
      </c>
      <c r="T153" s="48">
        <f t="shared" si="44"/>
        <v>100.00424911318362</v>
      </c>
      <c r="U153" s="48">
        <f t="shared" si="44"/>
        <v>94.74323149099672</v>
      </c>
      <c r="V153" s="48">
        <f t="shared" si="44"/>
        <v>100</v>
      </c>
      <c r="W153" s="48">
        <f t="shared" si="44"/>
        <v>101.09170305676858</v>
      </c>
      <c r="X153" s="48">
        <f t="shared" si="42"/>
        <v>158.47728915247913</v>
      </c>
      <c r="Y153" s="48">
        <f t="shared" si="42"/>
        <v>160.70836856521728</v>
      </c>
    </row>
    <row r="154" spans="1:25" x14ac:dyDescent="0.2">
      <c r="A154" s="10"/>
      <c r="B154" s="11"/>
      <c r="C154" s="14"/>
      <c r="D154" s="17" t="str">
        <f t="shared" si="44"/>
        <v/>
      </c>
      <c r="E154" s="17" t="str">
        <f t="shared" si="44"/>
        <v/>
      </c>
      <c r="F154" s="17" t="str">
        <f t="shared" si="44"/>
        <v/>
      </c>
      <c r="G154" s="17" t="str">
        <f t="shared" si="44"/>
        <v/>
      </c>
      <c r="H154" s="17" t="str">
        <f t="shared" si="44"/>
        <v/>
      </c>
      <c r="I154" s="17" t="str">
        <f t="shared" si="44"/>
        <v/>
      </c>
      <c r="J154" s="17" t="str">
        <f t="shared" si="44"/>
        <v/>
      </c>
      <c r="K154" s="17" t="str">
        <f t="shared" si="44"/>
        <v/>
      </c>
      <c r="L154" s="17" t="str">
        <f t="shared" si="44"/>
        <v/>
      </c>
      <c r="M154" s="17" t="str">
        <f t="shared" si="44"/>
        <v/>
      </c>
      <c r="N154" s="17" t="str">
        <f t="shared" si="44"/>
        <v/>
      </c>
      <c r="O154" s="17" t="str">
        <f t="shared" si="44"/>
        <v/>
      </c>
      <c r="P154" s="17" t="str">
        <f t="shared" si="44"/>
        <v/>
      </c>
      <c r="Q154" s="17" t="str">
        <f t="shared" si="44"/>
        <v/>
      </c>
      <c r="R154" s="17" t="str">
        <f t="shared" si="44"/>
        <v/>
      </c>
      <c r="S154" s="17" t="str">
        <f t="shared" si="44"/>
        <v/>
      </c>
      <c r="T154" s="17" t="str">
        <f t="shared" si="44"/>
        <v/>
      </c>
      <c r="U154" s="17" t="str">
        <f t="shared" si="44"/>
        <v/>
      </c>
      <c r="V154" s="17" t="str">
        <f t="shared" si="44"/>
        <v/>
      </c>
      <c r="W154" s="17" t="str">
        <f t="shared" si="44"/>
        <v/>
      </c>
      <c r="X154" s="17" t="str">
        <f t="shared" si="42"/>
        <v/>
      </c>
      <c r="Y154" s="17" t="str">
        <f t="shared" si="42"/>
        <v/>
      </c>
    </row>
    <row r="155" spans="1:25" x14ac:dyDescent="0.2">
      <c r="A155" s="12" t="s">
        <v>150</v>
      </c>
      <c r="B155" s="12"/>
      <c r="C155" s="9" t="s">
        <v>112</v>
      </c>
      <c r="D155" s="19">
        <f t="shared" si="44"/>
        <v>173.51895197400188</v>
      </c>
      <c r="E155" s="19">
        <f t="shared" si="44"/>
        <v>167.79779312053122</v>
      </c>
      <c r="F155" s="19">
        <f t="shared" si="44"/>
        <v>133.05739715747421</v>
      </c>
      <c r="G155" s="19">
        <f t="shared" si="44"/>
        <v>84.667988987156861</v>
      </c>
      <c r="H155" s="19">
        <f t="shared" si="44"/>
        <v>81.37542598923163</v>
      </c>
      <c r="I155" s="19">
        <f t="shared" si="44"/>
        <v>82.20873242285704</v>
      </c>
      <c r="J155" s="19">
        <f t="shared" si="44"/>
        <v>92.252658954172233</v>
      </c>
      <c r="K155" s="19">
        <f t="shared" si="44"/>
        <v>68.053031998980245</v>
      </c>
      <c r="L155" s="19">
        <f t="shared" si="44"/>
        <v>87.630323112152354</v>
      </c>
      <c r="M155" s="19">
        <f t="shared" si="44"/>
        <v>87.988464779266067</v>
      </c>
      <c r="N155" s="19">
        <f t="shared" si="44"/>
        <v>79.976588775798817</v>
      </c>
      <c r="O155" s="19">
        <f t="shared" si="44"/>
        <v>79.552477526232238</v>
      </c>
      <c r="P155" s="19">
        <f t="shared" si="44"/>
        <v>85.690556740211548</v>
      </c>
      <c r="Q155" s="19">
        <f t="shared" si="44"/>
        <v>86.692183503716066</v>
      </c>
      <c r="R155" s="19">
        <f t="shared" si="44"/>
        <v>91.861081473890906</v>
      </c>
      <c r="S155" s="19">
        <f t="shared" si="44"/>
        <v>97.517802448719038</v>
      </c>
      <c r="T155" s="19">
        <f t="shared" si="44"/>
        <v>97.455966659933566</v>
      </c>
      <c r="U155" s="19">
        <f t="shared" si="44"/>
        <v>96.356464674459886</v>
      </c>
      <c r="V155" s="19">
        <f t="shared" si="44"/>
        <v>100</v>
      </c>
      <c r="W155" s="19">
        <f t="shared" si="44"/>
        <v>102.31772134647707</v>
      </c>
      <c r="X155" s="19">
        <f t="shared" si="42"/>
        <v>109.20606226857967</v>
      </c>
      <c r="Y155" s="19">
        <f t="shared" si="42"/>
        <v>106.50200124659084</v>
      </c>
    </row>
    <row r="158" spans="1:25" ht="26.25" customHeight="1" x14ac:dyDescent="0.2">
      <c r="A158" s="132" t="s">
        <v>249</v>
      </c>
      <c r="B158" s="132"/>
      <c r="C158" s="132"/>
    </row>
    <row r="160" spans="1:25" x14ac:dyDescent="0.2">
      <c r="A160" s="5" t="s">
        <v>0</v>
      </c>
      <c r="B160" s="6" t="s">
        <v>1</v>
      </c>
      <c r="C160" s="13" t="s">
        <v>2</v>
      </c>
      <c r="D160" s="1">
        <v>1997</v>
      </c>
      <c r="E160" s="1">
        <f>+D160+1</f>
        <v>1998</v>
      </c>
      <c r="F160" s="1">
        <f>+E160+1</f>
        <v>1999</v>
      </c>
      <c r="G160" s="1">
        <f t="shared" ref="G160:Y160" si="45">+F160+1</f>
        <v>2000</v>
      </c>
      <c r="H160" s="1">
        <f t="shared" si="45"/>
        <v>2001</v>
      </c>
      <c r="I160" s="1">
        <f t="shared" si="45"/>
        <v>2002</v>
      </c>
      <c r="J160" s="1">
        <f t="shared" si="45"/>
        <v>2003</v>
      </c>
      <c r="K160" s="1">
        <f t="shared" si="45"/>
        <v>2004</v>
      </c>
      <c r="L160" s="1">
        <f t="shared" si="45"/>
        <v>2005</v>
      </c>
      <c r="M160" s="1">
        <f t="shared" si="45"/>
        <v>2006</v>
      </c>
      <c r="N160" s="1">
        <f t="shared" si="45"/>
        <v>2007</v>
      </c>
      <c r="O160" s="1">
        <f t="shared" si="45"/>
        <v>2008</v>
      </c>
      <c r="P160" s="1">
        <f t="shared" si="45"/>
        <v>2009</v>
      </c>
      <c r="Q160" s="1">
        <f t="shared" si="45"/>
        <v>2010</v>
      </c>
      <c r="R160" s="1">
        <f t="shared" si="45"/>
        <v>2011</v>
      </c>
      <c r="S160" s="1">
        <f t="shared" si="45"/>
        <v>2012</v>
      </c>
      <c r="T160" s="1">
        <f t="shared" si="45"/>
        <v>2013</v>
      </c>
      <c r="U160" s="1">
        <f t="shared" si="45"/>
        <v>2014</v>
      </c>
      <c r="V160" s="1">
        <f t="shared" si="45"/>
        <v>2015</v>
      </c>
      <c r="W160" s="1">
        <f t="shared" si="45"/>
        <v>2016</v>
      </c>
      <c r="X160" s="1">
        <f t="shared" si="45"/>
        <v>2017</v>
      </c>
      <c r="Y160" s="1">
        <f t="shared" si="45"/>
        <v>2018</v>
      </c>
    </row>
    <row r="161" spans="1:25" s="46" customFormat="1" ht="15.75" x14ac:dyDescent="0.25">
      <c r="A161" s="42" t="s">
        <v>63</v>
      </c>
      <c r="B161" s="43"/>
      <c r="C161" s="44" t="s">
        <v>200</v>
      </c>
      <c r="D161" s="45" t="str">
        <f t="shared" ref="D161:D178" si="46">IFERROR((D122/C122-1)*100,"")</f>
        <v/>
      </c>
      <c r="E161" s="47">
        <f t="shared" ref="E161:W174" si="47">IFERROR((E122/D122-1)*100,"")</f>
        <v>-1.9221985208910941</v>
      </c>
      <c r="F161" s="47">
        <f t="shared" si="47"/>
        <v>-4.0695254791997542</v>
      </c>
      <c r="G161" s="47">
        <f t="shared" si="47"/>
        <v>-14.564191567197703</v>
      </c>
      <c r="H161" s="47">
        <f t="shared" si="47"/>
        <v>4.4665503147574892</v>
      </c>
      <c r="I161" s="47">
        <f t="shared" si="47"/>
        <v>1.7853698678154117</v>
      </c>
      <c r="J161" s="47">
        <f t="shared" si="47"/>
        <v>0.69543659506094979</v>
      </c>
      <c r="K161" s="47">
        <f t="shared" si="47"/>
        <v>-8.3718682113982705</v>
      </c>
      <c r="L161" s="47">
        <f t="shared" si="47"/>
        <v>23.513522275113875</v>
      </c>
      <c r="M161" s="47">
        <f t="shared" si="47"/>
        <v>-35.138176841827864</v>
      </c>
      <c r="N161" s="47">
        <f t="shared" si="47"/>
        <v>4.1820214551926638</v>
      </c>
      <c r="O161" s="47">
        <f t="shared" si="47"/>
        <v>0.25186346790815328</v>
      </c>
      <c r="P161" s="47">
        <f t="shared" si="47"/>
        <v>-3.9455856851699389</v>
      </c>
      <c r="Q161" s="47">
        <f t="shared" si="47"/>
        <v>8.5702187793392994</v>
      </c>
      <c r="R161" s="47">
        <f t="shared" si="47"/>
        <v>12.388669556523958</v>
      </c>
      <c r="S161" s="47">
        <f t="shared" si="47"/>
        <v>3.5178572424930943</v>
      </c>
      <c r="T161" s="47">
        <f t="shared" si="47"/>
        <v>1.4053918580225755</v>
      </c>
      <c r="U161" s="47">
        <f t="shared" si="47"/>
        <v>0.66634805522962637</v>
      </c>
      <c r="V161" s="47">
        <f t="shared" si="47"/>
        <v>2.7903786086900917</v>
      </c>
      <c r="W161" s="47">
        <f t="shared" si="47"/>
        <v>0.11273957158963732</v>
      </c>
      <c r="X161" s="47">
        <f>IFERROR((X122/W122-1)*100,"")</f>
        <v>6.9721115537848544</v>
      </c>
      <c r="Y161" s="47">
        <f>IFERROR((Y122/X122-1)*100,"")</f>
        <v>-6.9591527987897139</v>
      </c>
    </row>
    <row r="162" spans="1:25" s="41" customFormat="1" ht="15" x14ac:dyDescent="0.25">
      <c r="A162" s="37" t="s">
        <v>65</v>
      </c>
      <c r="B162" s="38"/>
      <c r="C162" s="39" t="s">
        <v>201</v>
      </c>
      <c r="D162" s="40" t="str">
        <f t="shared" si="46"/>
        <v/>
      </c>
      <c r="E162" s="48">
        <f t="shared" si="47"/>
        <v>-15.257292783100162</v>
      </c>
      <c r="F162" s="48">
        <f t="shared" si="47"/>
        <v>-7.9435073744149935</v>
      </c>
      <c r="G162" s="48">
        <f t="shared" si="47"/>
        <v>-19.180740883470783</v>
      </c>
      <c r="H162" s="48">
        <f t="shared" si="47"/>
        <v>14.299978778530974</v>
      </c>
      <c r="I162" s="48">
        <f t="shared" si="47"/>
        <v>-6.660497409531807</v>
      </c>
      <c r="J162" s="48">
        <f t="shared" si="47"/>
        <v>0.36549313629703484</v>
      </c>
      <c r="K162" s="48">
        <f t="shared" si="47"/>
        <v>-3.5230880002849796</v>
      </c>
      <c r="L162" s="48">
        <f t="shared" si="47"/>
        <v>16.718599863166126</v>
      </c>
      <c r="M162" s="48">
        <f t="shared" si="47"/>
        <v>2.4700859151421062</v>
      </c>
      <c r="N162" s="48">
        <f t="shared" si="47"/>
        <v>-17.09565988119315</v>
      </c>
      <c r="O162" s="48">
        <f t="shared" si="47"/>
        <v>9.447426068762411</v>
      </c>
      <c r="P162" s="48">
        <f t="shared" si="47"/>
        <v>8.4170494972553236</v>
      </c>
      <c r="Q162" s="48">
        <f t="shared" si="47"/>
        <v>116.07476204629808</v>
      </c>
      <c r="R162" s="48">
        <f t="shared" si="47"/>
        <v>48.524982732945297</v>
      </c>
      <c r="S162" s="48">
        <f t="shared" si="47"/>
        <v>-9.3069952736630555</v>
      </c>
      <c r="T162" s="48">
        <f t="shared" si="47"/>
        <v>-2.4419547655741281</v>
      </c>
      <c r="U162" s="48">
        <f t="shared" si="47"/>
        <v>3.3773191025806115</v>
      </c>
      <c r="V162" s="48">
        <f t="shared" si="47"/>
        <v>1.4157430173012076</v>
      </c>
      <c r="W162" s="48">
        <f t="shared" si="47"/>
        <v>3.6363636363636154</v>
      </c>
      <c r="X162" s="48">
        <f t="shared" ref="X162:Y194" si="48">IFERROR((X123/W123-1)*100,"")</f>
        <v>7.6923076923077094</v>
      </c>
      <c r="Y162" s="48">
        <f t="shared" si="48"/>
        <v>7.6923076923077094</v>
      </c>
    </row>
    <row r="163" spans="1:25" s="41" customFormat="1" ht="15" x14ac:dyDescent="0.25">
      <c r="A163" s="37" t="s">
        <v>67</v>
      </c>
      <c r="B163" s="38"/>
      <c r="C163" s="39" t="s">
        <v>202</v>
      </c>
      <c r="D163" s="40" t="str">
        <f t="shared" si="46"/>
        <v/>
      </c>
      <c r="E163" s="48">
        <f t="shared" si="47"/>
        <v>23.185798245396928</v>
      </c>
      <c r="F163" s="48">
        <f t="shared" si="47"/>
        <v>-6.6418994466656001</v>
      </c>
      <c r="G163" s="48">
        <f t="shared" si="47"/>
        <v>-21.842669411830919</v>
      </c>
      <c r="H163" s="48">
        <f t="shared" si="47"/>
        <v>-0.54057272158553049</v>
      </c>
      <c r="I163" s="48">
        <f t="shared" si="47"/>
        <v>-5.9446889976905499</v>
      </c>
      <c r="J163" s="48">
        <f t="shared" si="47"/>
        <v>-11.405924659262979</v>
      </c>
      <c r="K163" s="48">
        <f t="shared" si="47"/>
        <v>-3.0528947114160765</v>
      </c>
      <c r="L163" s="48">
        <f t="shared" si="47"/>
        <v>66.194230702523569</v>
      </c>
      <c r="M163" s="48">
        <f t="shared" si="47"/>
        <v>-42.248150011015618</v>
      </c>
      <c r="N163" s="48">
        <f t="shared" si="47"/>
        <v>4.1825173021751816</v>
      </c>
      <c r="O163" s="48">
        <f t="shared" si="47"/>
        <v>5.0776829007031177</v>
      </c>
      <c r="P163" s="48">
        <f t="shared" si="47"/>
        <v>-2.2793034978324078</v>
      </c>
      <c r="Q163" s="48">
        <f t="shared" si="47"/>
        <v>10.357950406566662</v>
      </c>
      <c r="R163" s="48">
        <f t="shared" si="47"/>
        <v>3.9107121712814719</v>
      </c>
      <c r="S163" s="48">
        <f t="shared" si="47"/>
        <v>3.2609180232944457</v>
      </c>
      <c r="T163" s="48">
        <f t="shared" si="47"/>
        <v>1.5220021879323253</v>
      </c>
      <c r="U163" s="48">
        <f t="shared" si="47"/>
        <v>0.43595389916639693</v>
      </c>
      <c r="V163" s="48">
        <f t="shared" si="47"/>
        <v>2.8217741083276682</v>
      </c>
      <c r="W163" s="48">
        <f t="shared" si="47"/>
        <v>-0.92923516797712713</v>
      </c>
      <c r="X163" s="48">
        <f t="shared" si="48"/>
        <v>10.033444816053505</v>
      </c>
      <c r="Y163" s="48">
        <f t="shared" si="48"/>
        <v>-10.04052228725798</v>
      </c>
    </row>
    <row r="164" spans="1:25" s="41" customFormat="1" ht="15" x14ac:dyDescent="0.25">
      <c r="A164" s="37" t="s">
        <v>69</v>
      </c>
      <c r="B164" s="38"/>
      <c r="C164" s="39" t="s">
        <v>203</v>
      </c>
      <c r="D164" s="40" t="str">
        <f t="shared" si="46"/>
        <v/>
      </c>
      <c r="E164" s="48">
        <f t="shared" si="47"/>
        <v>-1.0803759347705166</v>
      </c>
      <c r="F164" s="48">
        <f t="shared" si="47"/>
        <v>-6.2879671736422837</v>
      </c>
      <c r="G164" s="48">
        <f t="shared" si="47"/>
        <v>-21.893505850178975</v>
      </c>
      <c r="H164" s="48">
        <f t="shared" si="47"/>
        <v>3.9817031150094939</v>
      </c>
      <c r="I164" s="48">
        <f t="shared" si="47"/>
        <v>-1.9033328502258473</v>
      </c>
      <c r="J164" s="48">
        <f t="shared" si="47"/>
        <v>19.098197210582455</v>
      </c>
      <c r="K164" s="48">
        <f t="shared" si="47"/>
        <v>27.126103885146225</v>
      </c>
      <c r="L164" s="48">
        <f t="shared" si="47"/>
        <v>43.493014477130544</v>
      </c>
      <c r="M164" s="48">
        <f t="shared" si="47"/>
        <v>-8.9499807655032075</v>
      </c>
      <c r="N164" s="48">
        <f t="shared" si="47"/>
        <v>36.963536679653444</v>
      </c>
      <c r="O164" s="48">
        <f t="shared" si="47"/>
        <v>15.268292194674093</v>
      </c>
      <c r="P164" s="48">
        <f t="shared" si="47"/>
        <v>-23.95857331186334</v>
      </c>
      <c r="Q164" s="48">
        <f t="shared" si="47"/>
        <v>14.584227674378081</v>
      </c>
      <c r="R164" s="48">
        <f t="shared" si="47"/>
        <v>37.03670077846337</v>
      </c>
      <c r="S164" s="48">
        <f t="shared" si="47"/>
        <v>-0.48425021450311245</v>
      </c>
      <c r="T164" s="48">
        <f t="shared" si="47"/>
        <v>0.93931158223199418</v>
      </c>
      <c r="U164" s="48">
        <f t="shared" si="47"/>
        <v>-6.1892617415243212</v>
      </c>
      <c r="V164" s="48">
        <f t="shared" si="47"/>
        <v>0.18472021196997979</v>
      </c>
      <c r="W164" s="48">
        <f t="shared" si="47"/>
        <v>-0.81967213114754189</v>
      </c>
      <c r="X164" s="48">
        <f t="shared" si="48"/>
        <v>1.8292682926829507</v>
      </c>
      <c r="Y164" s="48">
        <f t="shared" si="48"/>
        <v>-14.545454545454561</v>
      </c>
    </row>
    <row r="165" spans="1:25" s="36" customFormat="1" ht="12" x14ac:dyDescent="0.2">
      <c r="A165" s="33" t="s">
        <v>228</v>
      </c>
      <c r="B165" s="34"/>
      <c r="C165" s="35" t="s">
        <v>204</v>
      </c>
      <c r="D165" s="20" t="str">
        <f t="shared" si="46"/>
        <v/>
      </c>
      <c r="E165" s="21" t="str">
        <f t="shared" si="47"/>
        <v/>
      </c>
      <c r="F165" s="21" t="str">
        <f t="shared" si="47"/>
        <v/>
      </c>
      <c r="G165" s="21" t="str">
        <f t="shared" si="47"/>
        <v/>
      </c>
      <c r="H165" s="21" t="str">
        <f t="shared" si="47"/>
        <v/>
      </c>
      <c r="I165" s="21" t="str">
        <f t="shared" si="47"/>
        <v/>
      </c>
      <c r="J165" s="21" t="str">
        <f t="shared" si="47"/>
        <v/>
      </c>
      <c r="K165" s="21" t="str">
        <f t="shared" si="47"/>
        <v/>
      </c>
      <c r="L165" s="21" t="str">
        <f t="shared" si="47"/>
        <v/>
      </c>
      <c r="M165" s="21" t="str">
        <f t="shared" si="47"/>
        <v/>
      </c>
      <c r="N165" s="21" t="str">
        <f t="shared" si="47"/>
        <v/>
      </c>
      <c r="O165" s="21" t="str">
        <f t="shared" si="47"/>
        <v/>
      </c>
      <c r="P165" s="21" t="str">
        <f t="shared" si="47"/>
        <v/>
      </c>
      <c r="Q165" s="21" t="str">
        <f t="shared" si="47"/>
        <v/>
      </c>
      <c r="R165" s="21" t="str">
        <f t="shared" si="47"/>
        <v/>
      </c>
      <c r="S165" s="21" t="str">
        <f t="shared" si="47"/>
        <v/>
      </c>
      <c r="T165" s="21" t="str">
        <f t="shared" si="47"/>
        <v/>
      </c>
      <c r="U165" s="21" t="str">
        <f t="shared" si="47"/>
        <v/>
      </c>
      <c r="V165" s="21" t="str">
        <f t="shared" si="47"/>
        <v/>
      </c>
      <c r="W165" s="21" t="str">
        <f t="shared" si="47"/>
        <v/>
      </c>
      <c r="X165" s="21" t="str">
        <f t="shared" si="48"/>
        <v/>
      </c>
      <c r="Y165" s="21" t="str">
        <f t="shared" si="48"/>
        <v/>
      </c>
    </row>
    <row r="166" spans="1:25" s="36" customFormat="1" ht="12" x14ac:dyDescent="0.2">
      <c r="A166" s="33" t="s">
        <v>229</v>
      </c>
      <c r="B166" s="34"/>
      <c r="C166" s="35" t="s">
        <v>205</v>
      </c>
      <c r="D166" s="20" t="str">
        <f t="shared" si="46"/>
        <v/>
      </c>
      <c r="E166" s="21">
        <f t="shared" si="47"/>
        <v>-1.0803759347705166</v>
      </c>
      <c r="F166" s="21">
        <f t="shared" si="47"/>
        <v>-6.2879671736422837</v>
      </c>
      <c r="G166" s="21">
        <f t="shared" si="47"/>
        <v>-21.893505850178975</v>
      </c>
      <c r="H166" s="21">
        <f t="shared" si="47"/>
        <v>3.9817031150094939</v>
      </c>
      <c r="I166" s="21">
        <f t="shared" si="47"/>
        <v>-1.9033328502258473</v>
      </c>
      <c r="J166" s="21">
        <f t="shared" si="47"/>
        <v>19.098197210582455</v>
      </c>
      <c r="K166" s="21">
        <f t="shared" si="47"/>
        <v>27.126103885146225</v>
      </c>
      <c r="L166" s="21">
        <f t="shared" si="47"/>
        <v>43.493014477130544</v>
      </c>
      <c r="M166" s="21">
        <f t="shared" si="47"/>
        <v>-8.9499807655032075</v>
      </c>
      <c r="N166" s="21">
        <f t="shared" si="47"/>
        <v>36.963536679653444</v>
      </c>
      <c r="O166" s="21">
        <f t="shared" si="47"/>
        <v>15.268292194674093</v>
      </c>
      <c r="P166" s="21">
        <f t="shared" si="47"/>
        <v>-23.95857331186334</v>
      </c>
      <c r="Q166" s="21">
        <f t="shared" si="47"/>
        <v>14.584227674378081</v>
      </c>
      <c r="R166" s="21">
        <f t="shared" si="47"/>
        <v>37.03670077846337</v>
      </c>
      <c r="S166" s="21">
        <f t="shared" si="47"/>
        <v>-0.48425021450311245</v>
      </c>
      <c r="T166" s="21">
        <f t="shared" si="47"/>
        <v>0.93931158223199418</v>
      </c>
      <c r="U166" s="21">
        <f t="shared" si="47"/>
        <v>-6.1892617415243212</v>
      </c>
      <c r="V166" s="21">
        <f t="shared" si="47"/>
        <v>0.18472021196997979</v>
      </c>
      <c r="W166" s="21">
        <f t="shared" si="47"/>
        <v>-0.81967213114754189</v>
      </c>
      <c r="X166" s="21">
        <f t="shared" si="48"/>
        <v>1.8292682926829507</v>
      </c>
      <c r="Y166" s="21">
        <f t="shared" si="48"/>
        <v>-14.545454545454561</v>
      </c>
    </row>
    <row r="167" spans="1:25" s="41" customFormat="1" ht="15" x14ac:dyDescent="0.25">
      <c r="A167" s="37" t="s">
        <v>71</v>
      </c>
      <c r="B167" s="38"/>
      <c r="C167" s="39" t="s">
        <v>206</v>
      </c>
      <c r="D167" s="40" t="str">
        <f t="shared" si="46"/>
        <v/>
      </c>
      <c r="E167" s="48">
        <f t="shared" si="47"/>
        <v>-15.148575684970822</v>
      </c>
      <c r="F167" s="48">
        <f t="shared" si="47"/>
        <v>-3.981435005914491</v>
      </c>
      <c r="G167" s="48">
        <f t="shared" si="47"/>
        <v>8.3159135573978471</v>
      </c>
      <c r="H167" s="48">
        <f t="shared" si="47"/>
        <v>13.880762516648936</v>
      </c>
      <c r="I167" s="48">
        <f t="shared" si="47"/>
        <v>20.765814485976584</v>
      </c>
      <c r="J167" s="48">
        <f t="shared" si="47"/>
        <v>7.2466756596463622</v>
      </c>
      <c r="K167" s="48">
        <f t="shared" si="47"/>
        <v>-1.0200024575879318E-2</v>
      </c>
      <c r="L167" s="48">
        <f t="shared" si="47"/>
        <v>2.2341866275099598E-2</v>
      </c>
      <c r="M167" s="48">
        <f t="shared" si="47"/>
        <v>-3.3469387834257347</v>
      </c>
      <c r="N167" s="48">
        <f t="shared" si="47"/>
        <v>20.961108341091151</v>
      </c>
      <c r="O167" s="48">
        <f t="shared" si="47"/>
        <v>-3.0185535841864453</v>
      </c>
      <c r="P167" s="48">
        <f t="shared" si="47"/>
        <v>-0.73440452626661878</v>
      </c>
      <c r="Q167" s="48">
        <f t="shared" si="47"/>
        <v>1.49836981037621</v>
      </c>
      <c r="R167" s="48">
        <f t="shared" si="47"/>
        <v>7.4701518799854538</v>
      </c>
      <c r="S167" s="48">
        <f t="shared" si="47"/>
        <v>2.8873624230336459</v>
      </c>
      <c r="T167" s="48">
        <f t="shared" si="47"/>
        <v>0.835966216657269</v>
      </c>
      <c r="U167" s="48">
        <f t="shared" si="47"/>
        <v>2.4786714218979711</v>
      </c>
      <c r="V167" s="48">
        <f t="shared" si="47"/>
        <v>3.0482193117674639</v>
      </c>
      <c r="W167" s="48">
        <f t="shared" si="47"/>
        <v>1.4767932489451407</v>
      </c>
      <c r="X167" s="48">
        <f t="shared" si="48"/>
        <v>4.4979079497907914</v>
      </c>
      <c r="Y167" s="48">
        <f t="shared" si="48"/>
        <v>1.3793103448276112</v>
      </c>
    </row>
    <row r="168" spans="1:25" s="41" customFormat="1" ht="15" x14ac:dyDescent="0.25">
      <c r="A168" s="37" t="s">
        <v>230</v>
      </c>
      <c r="B168" s="38"/>
      <c r="C168" s="39" t="s">
        <v>207</v>
      </c>
      <c r="D168" s="40" t="str">
        <f t="shared" si="46"/>
        <v/>
      </c>
      <c r="E168" s="48">
        <f t="shared" si="47"/>
        <v>-4.8427078701334008</v>
      </c>
      <c r="F168" s="48">
        <f t="shared" si="47"/>
        <v>2.0904304625273484</v>
      </c>
      <c r="G168" s="48">
        <f t="shared" si="47"/>
        <v>-18.782264164055395</v>
      </c>
      <c r="H168" s="48">
        <f t="shared" si="47"/>
        <v>-3.3035660232337838</v>
      </c>
      <c r="I168" s="48">
        <f t="shared" si="47"/>
        <v>-0.11706202029017065</v>
      </c>
      <c r="J168" s="48">
        <f t="shared" si="47"/>
        <v>22.284805564915811</v>
      </c>
      <c r="K168" s="48">
        <f t="shared" si="47"/>
        <v>-22.190586774268574</v>
      </c>
      <c r="L168" s="48">
        <f t="shared" si="47"/>
        <v>37.412955956643536</v>
      </c>
      <c r="M168" s="48">
        <f t="shared" si="47"/>
        <v>848.03038696699696</v>
      </c>
      <c r="N168" s="48">
        <f t="shared" si="47"/>
        <v>-90.900237980636589</v>
      </c>
      <c r="O168" s="48">
        <f t="shared" si="47"/>
        <v>138.24136689323376</v>
      </c>
      <c r="P168" s="48">
        <f t="shared" si="47"/>
        <v>-47.561846966353883</v>
      </c>
      <c r="Q168" s="48">
        <f t="shared" si="47"/>
        <v>522.25266857166321</v>
      </c>
      <c r="R168" s="48">
        <f t="shared" si="47"/>
        <v>-27.520921510974826</v>
      </c>
      <c r="S168" s="48">
        <f t="shared" si="47"/>
        <v>286.06579521328183</v>
      </c>
      <c r="T168" s="48">
        <f t="shared" si="47"/>
        <v>29.327927622587602</v>
      </c>
      <c r="U168" s="48">
        <f t="shared" si="47"/>
        <v>-3.1892410466997867</v>
      </c>
      <c r="V168" s="48">
        <f t="shared" si="47"/>
        <v>-5.5216972866114489</v>
      </c>
      <c r="W168" s="48">
        <f t="shared" si="47"/>
        <v>0</v>
      </c>
      <c r="X168" s="48">
        <f t="shared" si="48"/>
        <v>14.285714285714279</v>
      </c>
      <c r="Y168" s="48">
        <f t="shared" si="48"/>
        <v>0</v>
      </c>
    </row>
    <row r="169" spans="1:25" s="41" customFormat="1" ht="15" x14ac:dyDescent="0.25">
      <c r="A169" s="37" t="s">
        <v>231</v>
      </c>
      <c r="B169" s="38"/>
      <c r="C169" s="39" t="s">
        <v>208</v>
      </c>
      <c r="D169" s="40" t="str">
        <f t="shared" si="46"/>
        <v/>
      </c>
      <c r="E169" s="48">
        <f t="shared" si="47"/>
        <v>-2.4115978298470342</v>
      </c>
      <c r="F169" s="48">
        <f t="shared" si="47"/>
        <v>-3.8072969117761035</v>
      </c>
      <c r="G169" s="48">
        <f t="shared" si="47"/>
        <v>-19.853591414381199</v>
      </c>
      <c r="H169" s="48">
        <f t="shared" si="47"/>
        <v>-0.52011468084977031</v>
      </c>
      <c r="I169" s="48">
        <f t="shared" si="47"/>
        <v>-0.39231785038582601</v>
      </c>
      <c r="J169" s="48">
        <f t="shared" si="47"/>
        <v>18.493170430078255</v>
      </c>
      <c r="K169" s="48">
        <f t="shared" si="47"/>
        <v>-20.411259063890885</v>
      </c>
      <c r="L169" s="48">
        <f t="shared" si="47"/>
        <v>32.477034112665628</v>
      </c>
      <c r="M169" s="48">
        <f t="shared" si="47"/>
        <v>-77.645207014354639</v>
      </c>
      <c r="N169" s="48">
        <f t="shared" si="47"/>
        <v>20.796386607444738</v>
      </c>
      <c r="O169" s="48">
        <f t="shared" si="47"/>
        <v>-45.007882572299593</v>
      </c>
      <c r="P169" s="48">
        <f t="shared" si="47"/>
        <v>-32.694559759370733</v>
      </c>
      <c r="Q169" s="48">
        <f t="shared" si="47"/>
        <v>-7.4743869594200767</v>
      </c>
      <c r="R169" s="48">
        <f t="shared" si="47"/>
        <v>-49.626222489200934</v>
      </c>
      <c r="S169" s="48">
        <f t="shared" si="47"/>
        <v>164.21559611896993</v>
      </c>
      <c r="T169" s="48">
        <f t="shared" si="47"/>
        <v>4.1237804207891804</v>
      </c>
      <c r="U169" s="48">
        <f t="shared" si="47"/>
        <v>-6.0894948959868689</v>
      </c>
      <c r="V169" s="48">
        <f t="shared" si="47"/>
        <v>5.7433072865611834</v>
      </c>
      <c r="W169" s="48">
        <f t="shared" si="47"/>
        <v>1.4084507042253502</v>
      </c>
      <c r="X169" s="48">
        <f t="shared" si="48"/>
        <v>0</v>
      </c>
      <c r="Y169" s="48">
        <f t="shared" si="48"/>
        <v>0</v>
      </c>
    </row>
    <row r="170" spans="1:25" s="41" customFormat="1" ht="15" x14ac:dyDescent="0.25">
      <c r="A170" s="37" t="s">
        <v>232</v>
      </c>
      <c r="B170" s="38"/>
      <c r="C170" s="39" t="s">
        <v>209</v>
      </c>
      <c r="D170" s="40" t="str">
        <f t="shared" si="46"/>
        <v/>
      </c>
      <c r="E170" s="48">
        <f t="shared" si="47"/>
        <v>-3.1013039843494572</v>
      </c>
      <c r="F170" s="48">
        <f t="shared" si="47"/>
        <v>-3.9998991373781823</v>
      </c>
      <c r="G170" s="48">
        <f t="shared" si="47"/>
        <v>-19.750122659106118</v>
      </c>
      <c r="H170" s="48">
        <f t="shared" si="47"/>
        <v>-0.2725663667870859</v>
      </c>
      <c r="I170" s="48">
        <f t="shared" si="47"/>
        <v>-0.46942272186927259</v>
      </c>
      <c r="J170" s="48">
        <f t="shared" si="47"/>
        <v>18.837141385171119</v>
      </c>
      <c r="K170" s="48">
        <f t="shared" si="47"/>
        <v>0.61808800212892478</v>
      </c>
      <c r="L170" s="48">
        <f t="shared" si="47"/>
        <v>-1.9072279825914418</v>
      </c>
      <c r="M170" s="48">
        <f t="shared" si="47"/>
        <v>-9.0893028996176124</v>
      </c>
      <c r="N170" s="48">
        <f t="shared" si="47"/>
        <v>3.395861860940963</v>
      </c>
      <c r="O170" s="48">
        <f t="shared" si="47"/>
        <v>2.8791134974168964</v>
      </c>
      <c r="P170" s="48">
        <f t="shared" si="47"/>
        <v>-0.66072799670007232</v>
      </c>
      <c r="Q170" s="48">
        <f t="shared" si="47"/>
        <v>-1.61733081149803</v>
      </c>
      <c r="R170" s="48">
        <f t="shared" si="47"/>
        <v>11.757948380145633</v>
      </c>
      <c r="S170" s="48">
        <f t="shared" si="47"/>
        <v>-0.66865908055043777</v>
      </c>
      <c r="T170" s="48">
        <f t="shared" si="47"/>
        <v>1.2362761177569181</v>
      </c>
      <c r="U170" s="48">
        <f t="shared" si="47"/>
        <v>-1.7120827355322832</v>
      </c>
      <c r="V170" s="48">
        <f t="shared" si="47"/>
        <v>3.674297900318102</v>
      </c>
      <c r="W170" s="48">
        <f t="shared" si="47"/>
        <v>0</v>
      </c>
      <c r="X170" s="48">
        <f t="shared" si="48"/>
        <v>0</v>
      </c>
      <c r="Y170" s="48">
        <f t="shared" si="48"/>
        <v>0</v>
      </c>
    </row>
    <row r="171" spans="1:25" s="46" customFormat="1" ht="15.75" x14ac:dyDescent="0.25">
      <c r="A171" s="42" t="s">
        <v>73</v>
      </c>
      <c r="B171" s="43"/>
      <c r="C171" s="44" t="s">
        <v>210</v>
      </c>
      <c r="D171" s="45" t="str">
        <f t="shared" si="46"/>
        <v/>
      </c>
      <c r="E171" s="47">
        <f t="shared" si="47"/>
        <v>4.8317670025337378</v>
      </c>
      <c r="F171" s="47">
        <f t="shared" si="47"/>
        <v>-3.3903437251426971</v>
      </c>
      <c r="G171" s="47">
        <f t="shared" si="47"/>
        <v>-23.299620816653256</v>
      </c>
      <c r="H171" s="47">
        <f t="shared" si="47"/>
        <v>-1.7508136427998422</v>
      </c>
      <c r="I171" s="47">
        <f t="shared" si="47"/>
        <v>-1.4820409365421727</v>
      </c>
      <c r="J171" s="47">
        <f t="shared" si="47"/>
        <v>18.46463787852981</v>
      </c>
      <c r="K171" s="47">
        <f t="shared" si="47"/>
        <v>118.84096136268813</v>
      </c>
      <c r="L171" s="47">
        <f t="shared" si="47"/>
        <v>83.744262815714322</v>
      </c>
      <c r="M171" s="47">
        <f t="shared" si="47"/>
        <v>97.911279947639997</v>
      </c>
      <c r="N171" s="47">
        <f t="shared" si="47"/>
        <v>13.618689660186867</v>
      </c>
      <c r="O171" s="47">
        <f t="shared" si="47"/>
        <v>-77.295945923112569</v>
      </c>
      <c r="P171" s="47">
        <f t="shared" si="47"/>
        <v>-12.236057392846211</v>
      </c>
      <c r="Q171" s="47">
        <f t="shared" si="47"/>
        <v>340.14712188939814</v>
      </c>
      <c r="R171" s="47">
        <f t="shared" si="47"/>
        <v>52.478945796115561</v>
      </c>
      <c r="S171" s="47">
        <f t="shared" si="47"/>
        <v>-3.77427459417643</v>
      </c>
      <c r="T171" s="47">
        <f t="shared" si="47"/>
        <v>-4.5105770245135179E-2</v>
      </c>
      <c r="U171" s="47">
        <f t="shared" si="47"/>
        <v>-1.1515758177979785</v>
      </c>
      <c r="V171" s="47">
        <f t="shared" si="47"/>
        <v>7.8635020138366762</v>
      </c>
      <c r="W171" s="47">
        <f t="shared" si="47"/>
        <v>1.5625</v>
      </c>
      <c r="X171" s="47">
        <f t="shared" si="48"/>
        <v>2.2222222222222143</v>
      </c>
      <c r="Y171" s="47">
        <f t="shared" si="48"/>
        <v>0.952380952380949</v>
      </c>
    </row>
    <row r="172" spans="1:25" s="46" customFormat="1" ht="15.75" x14ac:dyDescent="0.25">
      <c r="A172" s="42" t="s">
        <v>85</v>
      </c>
      <c r="B172" s="43"/>
      <c r="C172" s="44" t="s">
        <v>211</v>
      </c>
      <c r="D172" s="45" t="str">
        <f t="shared" si="46"/>
        <v/>
      </c>
      <c r="E172" s="47">
        <f t="shared" si="47"/>
        <v>-1.992662718753091</v>
      </c>
      <c r="F172" s="47">
        <f t="shared" si="47"/>
        <v>-22.330335212191265</v>
      </c>
      <c r="G172" s="47">
        <f t="shared" si="47"/>
        <v>-37.435479169196469</v>
      </c>
      <c r="H172" s="47">
        <f t="shared" si="47"/>
        <v>-4.0757517569840918</v>
      </c>
      <c r="I172" s="47">
        <f t="shared" si="47"/>
        <v>1.3419937286732297</v>
      </c>
      <c r="J172" s="47">
        <f t="shared" si="47"/>
        <v>11.813565644209456</v>
      </c>
      <c r="K172" s="47">
        <f t="shared" si="47"/>
        <v>-26.893351591728109</v>
      </c>
      <c r="L172" s="47">
        <f t="shared" si="47"/>
        <v>28.403324170791876</v>
      </c>
      <c r="M172" s="47">
        <f t="shared" si="47"/>
        <v>0.7721081996529211</v>
      </c>
      <c r="N172" s="47">
        <f t="shared" si="47"/>
        <v>-9.2618260979229756</v>
      </c>
      <c r="O172" s="47">
        <f t="shared" si="47"/>
        <v>-0.75337359853144825</v>
      </c>
      <c r="P172" s="47">
        <f t="shared" si="47"/>
        <v>7.6485744469454886</v>
      </c>
      <c r="Q172" s="47">
        <f t="shared" si="47"/>
        <v>1.3036862406730076</v>
      </c>
      <c r="R172" s="47">
        <f t="shared" si="47"/>
        <v>5.3797274396580441</v>
      </c>
      <c r="S172" s="47">
        <f t="shared" si="47"/>
        <v>5.9167735938512989</v>
      </c>
      <c r="T172" s="47">
        <f t="shared" si="47"/>
        <v>-0.52944559712734263</v>
      </c>
      <c r="U172" s="47">
        <f t="shared" si="47"/>
        <v>-0.56280824623002879</v>
      </c>
      <c r="V172" s="47">
        <f t="shared" si="47"/>
        <v>3.858162717706759</v>
      </c>
      <c r="W172" s="47">
        <f t="shared" si="47"/>
        <v>2.8056397417314471</v>
      </c>
      <c r="X172" s="47">
        <f t="shared" si="48"/>
        <v>1.4832297378406523</v>
      </c>
      <c r="Y172" s="47">
        <f t="shared" si="48"/>
        <v>-3.5003569740665874</v>
      </c>
    </row>
    <row r="173" spans="1:25" s="41" customFormat="1" ht="15" x14ac:dyDescent="0.25">
      <c r="A173" s="37" t="s">
        <v>87</v>
      </c>
      <c r="B173" s="38"/>
      <c r="C173" s="39" t="s">
        <v>78</v>
      </c>
      <c r="D173" s="40" t="str">
        <f t="shared" si="46"/>
        <v/>
      </c>
      <c r="E173" s="48">
        <f t="shared" si="47"/>
        <v>14.332365028533367</v>
      </c>
      <c r="F173" s="48">
        <f t="shared" si="47"/>
        <v>-4.5371070016425596</v>
      </c>
      <c r="G173" s="48">
        <f t="shared" si="47"/>
        <v>-26.735741678035662</v>
      </c>
      <c r="H173" s="48">
        <f t="shared" si="47"/>
        <v>8.3488579781196606</v>
      </c>
      <c r="I173" s="48">
        <f t="shared" si="47"/>
        <v>-2.6172655400173106</v>
      </c>
      <c r="J173" s="48">
        <f t="shared" si="47"/>
        <v>27.533637524300559</v>
      </c>
      <c r="K173" s="48">
        <f t="shared" si="47"/>
        <v>-35.038517125087424</v>
      </c>
      <c r="L173" s="48">
        <f t="shared" si="47"/>
        <v>42.338077659138975</v>
      </c>
      <c r="M173" s="48">
        <f t="shared" si="47"/>
        <v>-6.7227931508591077</v>
      </c>
      <c r="N173" s="48">
        <f t="shared" si="47"/>
        <v>-33.68585293409415</v>
      </c>
      <c r="O173" s="48">
        <f t="shared" si="47"/>
        <v>-5.2836112500104893</v>
      </c>
      <c r="P173" s="48">
        <f t="shared" si="47"/>
        <v>13.343172918574652</v>
      </c>
      <c r="Q173" s="48">
        <f t="shared" si="47"/>
        <v>-9.2447407524632439</v>
      </c>
      <c r="R173" s="48">
        <f t="shared" si="47"/>
        <v>23.183527130173264</v>
      </c>
      <c r="S173" s="48">
        <f t="shared" si="47"/>
        <v>9.3611946396558121</v>
      </c>
      <c r="T173" s="48">
        <f t="shared" si="47"/>
        <v>-0.23585563672743337</v>
      </c>
      <c r="U173" s="48">
        <f t="shared" si="47"/>
        <v>-8.845309097698383</v>
      </c>
      <c r="V173" s="48">
        <f t="shared" si="47"/>
        <v>6.6062603791023022</v>
      </c>
      <c r="W173" s="48">
        <f t="shared" si="47"/>
        <v>-0.97971230952509369</v>
      </c>
      <c r="X173" s="48">
        <f t="shared" si="48"/>
        <v>4.8682938023505651</v>
      </c>
      <c r="Y173" s="48">
        <f t="shared" si="48"/>
        <v>-4.4547448320916061</v>
      </c>
    </row>
    <row r="174" spans="1:25" s="36" customFormat="1" ht="12" x14ac:dyDescent="0.2">
      <c r="A174" s="33" t="s">
        <v>233</v>
      </c>
      <c r="B174" s="34"/>
      <c r="C174" s="35" t="s">
        <v>212</v>
      </c>
      <c r="D174" s="20" t="str">
        <f t="shared" si="46"/>
        <v/>
      </c>
      <c r="E174" s="21">
        <f t="shared" si="47"/>
        <v>-4.4325460255789988</v>
      </c>
      <c r="F174" s="21">
        <f t="shared" si="47"/>
        <v>-5.7875147130654554</v>
      </c>
      <c r="G174" s="21">
        <f t="shared" si="47"/>
        <v>15.906457321174816</v>
      </c>
      <c r="H174" s="21">
        <f t="shared" si="47"/>
        <v>1.8038071150177304</v>
      </c>
      <c r="I174" s="21">
        <f t="shared" si="47"/>
        <v>-5.4707756184462113</v>
      </c>
      <c r="J174" s="21">
        <f t="shared" si="47"/>
        <v>96.01180694294284</v>
      </c>
      <c r="K174" s="21">
        <f t="shared" si="47"/>
        <v>-61.511553342856274</v>
      </c>
      <c r="L174" s="21">
        <f t="shared" si="47"/>
        <v>163.36689255090738</v>
      </c>
      <c r="M174" s="21">
        <f t="shared" ref="E174:W187" si="49">IFERROR((M135/L135-1)*100,"")</f>
        <v>-19.288060621709057</v>
      </c>
      <c r="N174" s="21">
        <f t="shared" si="49"/>
        <v>-33.949773446249957</v>
      </c>
      <c r="O174" s="21">
        <f t="shared" si="49"/>
        <v>-13.254525418382535</v>
      </c>
      <c r="P174" s="21">
        <f t="shared" si="49"/>
        <v>39.384686555009615</v>
      </c>
      <c r="Q174" s="21">
        <f t="shared" si="49"/>
        <v>-18.045942786196477</v>
      </c>
      <c r="R174" s="21">
        <f t="shared" si="49"/>
        <v>37.233258816559477</v>
      </c>
      <c r="S174" s="21">
        <f t="shared" si="49"/>
        <v>60.065649492054064</v>
      </c>
      <c r="T174" s="21">
        <f t="shared" si="49"/>
        <v>-2.6371563865500103</v>
      </c>
      <c r="U174" s="21">
        <f t="shared" si="49"/>
        <v>-24.653057311577044</v>
      </c>
      <c r="V174" s="21">
        <f t="shared" si="49"/>
        <v>12.513180947720869</v>
      </c>
      <c r="W174" s="21">
        <f t="shared" si="49"/>
        <v>-1.8005132304067972</v>
      </c>
      <c r="X174" s="21">
        <f t="shared" si="48"/>
        <v>14.998986006895176</v>
      </c>
      <c r="Y174" s="21">
        <f t="shared" si="48"/>
        <v>-1.9998608792431871</v>
      </c>
    </row>
    <row r="175" spans="1:25" s="36" customFormat="1" ht="12" x14ac:dyDescent="0.2">
      <c r="A175" s="33" t="s">
        <v>234</v>
      </c>
      <c r="B175" s="34"/>
      <c r="C175" s="35" t="s">
        <v>213</v>
      </c>
      <c r="D175" s="20" t="str">
        <f t="shared" si="46"/>
        <v/>
      </c>
      <c r="E175" s="21">
        <f t="shared" si="49"/>
        <v>-18.836810286439952</v>
      </c>
      <c r="F175" s="21">
        <f t="shared" si="49"/>
        <v>41.915124712723781</v>
      </c>
      <c r="G175" s="21">
        <f t="shared" si="49"/>
        <v>-5.7589790348109515</v>
      </c>
      <c r="H175" s="21">
        <f t="shared" si="49"/>
        <v>11.533186978052035</v>
      </c>
      <c r="I175" s="21">
        <f t="shared" si="49"/>
        <v>-7.118329940001022</v>
      </c>
      <c r="J175" s="21">
        <f t="shared" si="49"/>
        <v>16.238777691431228</v>
      </c>
      <c r="K175" s="21">
        <f t="shared" si="49"/>
        <v>2.1870553997507036</v>
      </c>
      <c r="L175" s="21">
        <f t="shared" si="49"/>
        <v>4.1110413186735029</v>
      </c>
      <c r="M175" s="21">
        <f t="shared" si="49"/>
        <v>-0.97549274383939011</v>
      </c>
      <c r="N175" s="21">
        <f t="shared" si="49"/>
        <v>-52.905672664377377</v>
      </c>
      <c r="O175" s="21">
        <f t="shared" si="49"/>
        <v>18.318611497788794</v>
      </c>
      <c r="P175" s="21">
        <f t="shared" si="49"/>
        <v>-2.8092055986900344</v>
      </c>
      <c r="Q175" s="21">
        <f t="shared" si="49"/>
        <v>3.5367019577425607</v>
      </c>
      <c r="R175" s="21">
        <f t="shared" si="49"/>
        <v>15.62556551401093</v>
      </c>
      <c r="S175" s="21">
        <f t="shared" si="49"/>
        <v>-56.62776650613872</v>
      </c>
      <c r="T175" s="21">
        <f t="shared" si="49"/>
        <v>-0.18238950958787692</v>
      </c>
      <c r="U175" s="21">
        <f t="shared" si="49"/>
        <v>-1.8019074717599781</v>
      </c>
      <c r="V175" s="21">
        <f t="shared" si="49"/>
        <v>4.3374840069219545</v>
      </c>
      <c r="W175" s="21">
        <f t="shared" si="49"/>
        <v>-2.4959144257911126</v>
      </c>
      <c r="X175" s="21">
        <f t="shared" si="48"/>
        <v>-2.8956131460836865</v>
      </c>
      <c r="Y175" s="21">
        <f t="shared" si="48"/>
        <v>-0.30120481927710108</v>
      </c>
    </row>
    <row r="176" spans="1:25" s="36" customFormat="1" ht="12" x14ac:dyDescent="0.2">
      <c r="A176" s="33" t="s">
        <v>235</v>
      </c>
      <c r="B176" s="34"/>
      <c r="C176" s="35" t="s">
        <v>214</v>
      </c>
      <c r="D176" s="20" t="str">
        <f t="shared" si="46"/>
        <v/>
      </c>
      <c r="E176" s="21">
        <f t="shared" si="49"/>
        <v>54.49177534650174</v>
      </c>
      <c r="F176" s="21">
        <f t="shared" si="49"/>
        <v>-23.844054981981067</v>
      </c>
      <c r="G176" s="21">
        <f t="shared" si="49"/>
        <v>-30.430252024707151</v>
      </c>
      <c r="H176" s="21">
        <f t="shared" si="49"/>
        <v>28.494861090259871</v>
      </c>
      <c r="I176" s="21">
        <f t="shared" si="49"/>
        <v>-14.517483468214198</v>
      </c>
      <c r="J176" s="21">
        <f t="shared" si="49"/>
        <v>-21.107818872917193</v>
      </c>
      <c r="K176" s="21">
        <f t="shared" si="49"/>
        <v>-11.266706832470486</v>
      </c>
      <c r="L176" s="21">
        <f t="shared" si="49"/>
        <v>-0.77395358709837492</v>
      </c>
      <c r="M176" s="21">
        <f t="shared" si="49"/>
        <v>-9.5218355983624612</v>
      </c>
      <c r="N176" s="21">
        <f t="shared" si="49"/>
        <v>7.4227194894987525</v>
      </c>
      <c r="O176" s="21">
        <f t="shared" si="49"/>
        <v>10.56768492603728</v>
      </c>
      <c r="P176" s="21">
        <f t="shared" si="49"/>
        <v>-2.2508797493730359</v>
      </c>
      <c r="Q176" s="21">
        <f t="shared" si="49"/>
        <v>7.7698203906278129</v>
      </c>
      <c r="R176" s="21">
        <f t="shared" si="49"/>
        <v>6.3057862025880151</v>
      </c>
      <c r="S176" s="21">
        <f t="shared" si="49"/>
        <v>1.3924743373518789</v>
      </c>
      <c r="T176" s="21">
        <f t="shared" si="49"/>
        <v>0.15097357838673719</v>
      </c>
      <c r="U176" s="21">
        <f t="shared" si="49"/>
        <v>1.1387350334494784</v>
      </c>
      <c r="V176" s="21">
        <f t="shared" si="49"/>
        <v>1.6853319873407102</v>
      </c>
      <c r="W176" s="21">
        <f t="shared" si="49"/>
        <v>2.4340770791075217</v>
      </c>
      <c r="X176" s="21">
        <f t="shared" si="48"/>
        <v>-1.0909090909090979</v>
      </c>
      <c r="Y176" s="21">
        <f t="shared" si="48"/>
        <v>4.4247787610619316</v>
      </c>
    </row>
    <row r="177" spans="1:25" s="36" customFormat="1" ht="12" x14ac:dyDescent="0.2">
      <c r="A177" s="33" t="s">
        <v>236</v>
      </c>
      <c r="B177" s="34"/>
      <c r="C177" s="35" t="s">
        <v>215</v>
      </c>
      <c r="D177" s="20" t="str">
        <f t="shared" si="46"/>
        <v/>
      </c>
      <c r="E177" s="21">
        <f t="shared" si="49"/>
        <v>23.45237297687337</v>
      </c>
      <c r="F177" s="21">
        <f t="shared" si="49"/>
        <v>29.847945207733307</v>
      </c>
      <c r="G177" s="21">
        <f t="shared" si="49"/>
        <v>-57.889144054840514</v>
      </c>
      <c r="H177" s="21">
        <f t="shared" si="49"/>
        <v>-11.079361725087733</v>
      </c>
      <c r="I177" s="21">
        <f t="shared" si="49"/>
        <v>4.2258938480922437</v>
      </c>
      <c r="J177" s="21">
        <f t="shared" si="49"/>
        <v>0.26237583909256568</v>
      </c>
      <c r="K177" s="21">
        <f t="shared" si="49"/>
        <v>-7.9004611381158441</v>
      </c>
      <c r="L177" s="21">
        <f t="shared" si="49"/>
        <v>0.81776732021090481</v>
      </c>
      <c r="M177" s="21">
        <f t="shared" si="49"/>
        <v>2.6165360453325182</v>
      </c>
      <c r="N177" s="21">
        <f t="shared" si="49"/>
        <v>5.4741972172539954</v>
      </c>
      <c r="O177" s="21">
        <f t="shared" si="49"/>
        <v>10.385010641524683</v>
      </c>
      <c r="P177" s="21">
        <f t="shared" si="49"/>
        <v>-2.4925316469667225</v>
      </c>
      <c r="Q177" s="21">
        <f t="shared" si="49"/>
        <v>1.484201713948341</v>
      </c>
      <c r="R177" s="21">
        <f t="shared" si="49"/>
        <v>1.5173645864682062</v>
      </c>
      <c r="S177" s="21">
        <f t="shared" si="49"/>
        <v>1.362393862862521</v>
      </c>
      <c r="T177" s="21">
        <f t="shared" si="49"/>
        <v>0.67407786075444065</v>
      </c>
      <c r="U177" s="21">
        <f t="shared" si="49"/>
        <v>6.0117882823765845</v>
      </c>
      <c r="V177" s="21">
        <f t="shared" si="49"/>
        <v>-0.35874937537790919</v>
      </c>
      <c r="W177" s="21">
        <f t="shared" si="49"/>
        <v>0.54260603744746838</v>
      </c>
      <c r="X177" s="21">
        <f t="shared" si="48"/>
        <v>-1.2653544472399081</v>
      </c>
      <c r="Y177" s="21">
        <f t="shared" si="48"/>
        <v>-5.8492431733475296</v>
      </c>
    </row>
    <row r="178" spans="1:25" s="36" customFormat="1" ht="12" x14ac:dyDescent="0.2">
      <c r="A178" s="33" t="s">
        <v>237</v>
      </c>
      <c r="B178" s="34"/>
      <c r="C178" s="35" t="s">
        <v>216</v>
      </c>
      <c r="D178" s="20" t="str">
        <f t="shared" si="46"/>
        <v/>
      </c>
      <c r="E178" s="21">
        <f t="shared" si="49"/>
        <v>41.440797198300295</v>
      </c>
      <c r="F178" s="21">
        <f t="shared" si="49"/>
        <v>-22.086596384309509</v>
      </c>
      <c r="G178" s="21">
        <f t="shared" si="49"/>
        <v>-68.108202426898785</v>
      </c>
      <c r="H178" s="21">
        <f t="shared" si="49"/>
        <v>37.383733966274903</v>
      </c>
      <c r="I178" s="21">
        <f t="shared" si="49"/>
        <v>-1.7117579598105115</v>
      </c>
      <c r="J178" s="21">
        <f t="shared" si="49"/>
        <v>-23.671515885921202</v>
      </c>
      <c r="K178" s="21">
        <f t="shared" si="49"/>
        <v>-3.6688683066743555</v>
      </c>
      <c r="L178" s="21">
        <f t="shared" si="49"/>
        <v>26.907894079321348</v>
      </c>
      <c r="M178" s="21">
        <f t="shared" si="49"/>
        <v>8.7862833363124402</v>
      </c>
      <c r="N178" s="21">
        <f t="shared" si="49"/>
        <v>-9.9689640316065091</v>
      </c>
      <c r="O178" s="21">
        <f t="shared" si="49"/>
        <v>5.8927436157220292</v>
      </c>
      <c r="P178" s="21">
        <f t="shared" si="49"/>
        <v>-2.5318377518339541</v>
      </c>
      <c r="Q178" s="21">
        <f t="shared" si="49"/>
        <v>0.92486736395056557</v>
      </c>
      <c r="R178" s="21">
        <f t="shared" si="49"/>
        <v>12.490249856631074</v>
      </c>
      <c r="S178" s="21">
        <f t="shared" si="49"/>
        <v>6.2628197707978117</v>
      </c>
      <c r="T178" s="21">
        <f t="shared" si="49"/>
        <v>-1.9317459568992668</v>
      </c>
      <c r="U178" s="21">
        <f t="shared" si="49"/>
        <v>-0.69534569929089463</v>
      </c>
      <c r="V178" s="21">
        <f t="shared" si="49"/>
        <v>3.6327881589519384</v>
      </c>
      <c r="W178" s="21">
        <f t="shared" si="49"/>
        <v>-0.42852245457661864</v>
      </c>
      <c r="X178" s="21">
        <f t="shared" si="48"/>
        <v>-2.2611139499233546</v>
      </c>
      <c r="Y178" s="21">
        <f t="shared" si="48"/>
        <v>-9.8255700006533058</v>
      </c>
    </row>
    <row r="179" spans="1:25" s="41" customFormat="1" ht="15" x14ac:dyDescent="0.25">
      <c r="A179" s="37" t="s">
        <v>89</v>
      </c>
      <c r="B179" s="38"/>
      <c r="C179" s="39" t="s">
        <v>217</v>
      </c>
      <c r="D179" s="40"/>
      <c r="E179" s="48">
        <f t="shared" si="49"/>
        <v>2.2344162589716055</v>
      </c>
      <c r="F179" s="48">
        <f t="shared" si="49"/>
        <v>2.0331869080253417</v>
      </c>
      <c r="G179" s="48">
        <f t="shared" si="49"/>
        <v>18.66427477360919</v>
      </c>
      <c r="H179" s="48">
        <f t="shared" si="49"/>
        <v>1.7040206705439376</v>
      </c>
      <c r="I179" s="48">
        <f t="shared" si="49"/>
        <v>3.1760712436538441</v>
      </c>
      <c r="J179" s="48">
        <f t="shared" si="49"/>
        <v>-3.3552760468696596</v>
      </c>
      <c r="K179" s="48">
        <f t="shared" si="49"/>
        <v>8.3663344146430738</v>
      </c>
      <c r="L179" s="48">
        <f t="shared" si="49"/>
        <v>23.306119955732818</v>
      </c>
      <c r="M179" s="48">
        <f t="shared" si="49"/>
        <v>19.395251004835412</v>
      </c>
      <c r="N179" s="48">
        <f t="shared" si="49"/>
        <v>16.619095807392203</v>
      </c>
      <c r="O179" s="48">
        <f t="shared" si="49"/>
        <v>21.789343786545867</v>
      </c>
      <c r="P179" s="48">
        <f t="shared" si="49"/>
        <v>8.0747355917457853</v>
      </c>
      <c r="Q179" s="48">
        <f t="shared" si="49"/>
        <v>16.771395788915179</v>
      </c>
      <c r="R179" s="48">
        <f t="shared" si="49"/>
        <v>-15.411468081619118</v>
      </c>
      <c r="S179" s="48">
        <f t="shared" si="49"/>
        <v>9.1881331639368504</v>
      </c>
      <c r="T179" s="48">
        <f t="shared" si="49"/>
        <v>0.23614499711310799</v>
      </c>
      <c r="U179" s="48">
        <f t="shared" si="49"/>
        <v>4.9453836849465249</v>
      </c>
      <c r="V179" s="48">
        <f t="shared" si="49"/>
        <v>5.529415353103273</v>
      </c>
      <c r="W179" s="48">
        <f t="shared" si="49"/>
        <v>-4.9585496242349087</v>
      </c>
      <c r="X179" s="48">
        <f t="shared" si="48"/>
        <v>-1.5006285355122606</v>
      </c>
      <c r="Y179" s="48">
        <f t="shared" si="48"/>
        <v>-4.80006238911308</v>
      </c>
    </row>
    <row r="180" spans="1:25" s="41" customFormat="1" ht="15" x14ac:dyDescent="0.25">
      <c r="A180" s="37" t="s">
        <v>91</v>
      </c>
      <c r="B180" s="38"/>
      <c r="C180" s="39" t="s">
        <v>218</v>
      </c>
      <c r="D180" s="40"/>
      <c r="E180" s="48">
        <f t="shared" si="49"/>
        <v>-2.9204501845162212</v>
      </c>
      <c r="F180" s="48">
        <f t="shared" si="49"/>
        <v>-3.6657480812492871</v>
      </c>
      <c r="G180" s="48">
        <f t="shared" si="49"/>
        <v>-19.555017717544708</v>
      </c>
      <c r="H180" s="48">
        <f t="shared" si="49"/>
        <v>-0.2945513526647181</v>
      </c>
      <c r="I180" s="48">
        <f t="shared" si="49"/>
        <v>-0.33808224156408606</v>
      </c>
      <c r="J180" s="48">
        <f t="shared" si="49"/>
        <v>15.506199818871513</v>
      </c>
      <c r="K180" s="48">
        <f t="shared" si="49"/>
        <v>-3.0426128852655721</v>
      </c>
      <c r="L180" s="48">
        <f t="shared" si="49"/>
        <v>-7.0870786895122055</v>
      </c>
      <c r="M180" s="48">
        <f t="shared" si="49"/>
        <v>8.1701426035881486</v>
      </c>
      <c r="N180" s="48">
        <f t="shared" si="49"/>
        <v>-0.77181060891767794</v>
      </c>
      <c r="O180" s="48">
        <f t="shared" si="49"/>
        <v>-2.6527288365035484</v>
      </c>
      <c r="P180" s="48">
        <f t="shared" si="49"/>
        <v>-0.66602109961206857</v>
      </c>
      <c r="Q180" s="48">
        <f t="shared" si="49"/>
        <v>3.7619708101357174</v>
      </c>
      <c r="R180" s="48">
        <f t="shared" si="49"/>
        <v>4.5709964244770251</v>
      </c>
      <c r="S180" s="48">
        <f t="shared" si="49"/>
        <v>1.0229898237481105</v>
      </c>
      <c r="T180" s="48">
        <f t="shared" si="49"/>
        <v>1.5632001880853563</v>
      </c>
      <c r="U180" s="48">
        <f t="shared" si="49"/>
        <v>3.217370861506641</v>
      </c>
      <c r="V180" s="48">
        <f t="shared" si="49"/>
        <v>-2.182990206247204</v>
      </c>
      <c r="W180" s="48">
        <f t="shared" si="49"/>
        <v>-3.2928449421142481</v>
      </c>
      <c r="X180" s="48">
        <f t="shared" si="48"/>
        <v>0.22853878017425888</v>
      </c>
      <c r="Y180" s="48">
        <f t="shared" si="48"/>
        <v>-1.4545274027005672</v>
      </c>
    </row>
    <row r="181" spans="1:25" s="41" customFormat="1" ht="15" x14ac:dyDescent="0.25">
      <c r="A181" s="37" t="s">
        <v>93</v>
      </c>
      <c r="B181" s="38"/>
      <c r="C181" s="39" t="s">
        <v>219</v>
      </c>
      <c r="D181" s="40"/>
      <c r="E181" s="48">
        <f t="shared" si="49"/>
        <v>-39.576416998741259</v>
      </c>
      <c r="F181" s="48">
        <f t="shared" si="49"/>
        <v>-4.9042447039774011</v>
      </c>
      <c r="G181" s="48">
        <f t="shared" si="49"/>
        <v>-58.239796979478655</v>
      </c>
      <c r="H181" s="48">
        <f t="shared" si="49"/>
        <v>-11.877382542046877</v>
      </c>
      <c r="I181" s="48">
        <f t="shared" si="49"/>
        <v>6.1079788635528098</v>
      </c>
      <c r="J181" s="48">
        <f t="shared" si="49"/>
        <v>6.0880164335546105</v>
      </c>
      <c r="K181" s="48">
        <f t="shared" si="49"/>
        <v>-13.281414867286278</v>
      </c>
      <c r="L181" s="48">
        <f t="shared" si="49"/>
        <v>6.44334074090811</v>
      </c>
      <c r="M181" s="48">
        <f t="shared" si="49"/>
        <v>3.4002645997123437</v>
      </c>
      <c r="N181" s="48">
        <f t="shared" si="49"/>
        <v>-8.0461071116005307</v>
      </c>
      <c r="O181" s="48">
        <f t="shared" si="49"/>
        <v>5.3088135358183575</v>
      </c>
      <c r="P181" s="48">
        <f t="shared" si="49"/>
        <v>3.7985311979450431</v>
      </c>
      <c r="Q181" s="48">
        <f t="shared" si="49"/>
        <v>3.0806819882239989</v>
      </c>
      <c r="R181" s="48">
        <f t="shared" si="49"/>
        <v>4.9710969669147342</v>
      </c>
      <c r="S181" s="48">
        <f t="shared" si="49"/>
        <v>-2.7621967828517113</v>
      </c>
      <c r="T181" s="48">
        <f t="shared" si="49"/>
        <v>6.1913061805410674</v>
      </c>
      <c r="U181" s="48">
        <f t="shared" si="49"/>
        <v>0.6372261395005463</v>
      </c>
      <c r="V181" s="48">
        <f t="shared" si="49"/>
        <v>5.2747353093404392</v>
      </c>
      <c r="W181" s="48">
        <f t="shared" si="49"/>
        <v>0.29549137355828758</v>
      </c>
      <c r="X181" s="48">
        <f t="shared" si="48"/>
        <v>0.57758952637658734</v>
      </c>
      <c r="Y181" s="48">
        <f t="shared" si="48"/>
        <v>0.39836766420522363</v>
      </c>
    </row>
    <row r="182" spans="1:25" s="41" customFormat="1" ht="15" x14ac:dyDescent="0.25">
      <c r="A182" s="37" t="s">
        <v>95</v>
      </c>
      <c r="B182" s="38"/>
      <c r="C182" s="39" t="s">
        <v>220</v>
      </c>
      <c r="D182" s="40"/>
      <c r="E182" s="48">
        <f t="shared" si="49"/>
        <v>-22.19992753860215</v>
      </c>
      <c r="F182" s="48">
        <f t="shared" si="49"/>
        <v>-3.8965903058271079</v>
      </c>
      <c r="G182" s="48">
        <f t="shared" si="49"/>
        <v>-35.744870902942203</v>
      </c>
      <c r="H182" s="48">
        <f t="shared" si="49"/>
        <v>-16.02317898530282</v>
      </c>
      <c r="I182" s="48">
        <f t="shared" si="49"/>
        <v>-9.6840231235719827</v>
      </c>
      <c r="J182" s="48">
        <f t="shared" si="49"/>
        <v>22.132796410492041</v>
      </c>
      <c r="K182" s="48">
        <f t="shared" si="49"/>
        <v>-4.3661011363156144</v>
      </c>
      <c r="L182" s="48">
        <f t="shared" si="49"/>
        <v>7.112454969682025</v>
      </c>
      <c r="M182" s="48">
        <f t="shared" si="49"/>
        <v>-4.452279706522444</v>
      </c>
      <c r="N182" s="48">
        <f t="shared" si="49"/>
        <v>-10.20540428952229</v>
      </c>
      <c r="O182" s="48">
        <f t="shared" si="49"/>
        <v>7.1171214261779969</v>
      </c>
      <c r="P182" s="48">
        <f t="shared" si="49"/>
        <v>2.4062938977931214</v>
      </c>
      <c r="Q182" s="48">
        <f t="shared" si="49"/>
        <v>-3.5298336338886238</v>
      </c>
      <c r="R182" s="48">
        <f t="shared" si="49"/>
        <v>3.5306000306423169</v>
      </c>
      <c r="S182" s="48">
        <f t="shared" si="49"/>
        <v>9.7256331952548347</v>
      </c>
      <c r="T182" s="48">
        <f t="shared" si="49"/>
        <v>-6.1439552304680571</v>
      </c>
      <c r="U182" s="48">
        <f t="shared" si="49"/>
        <v>-2.6005673945418861</v>
      </c>
      <c r="V182" s="48">
        <f t="shared" si="49"/>
        <v>3.1606541817392086</v>
      </c>
      <c r="W182" s="48">
        <f t="shared" si="49"/>
        <v>25.193687230989958</v>
      </c>
      <c r="X182" s="48">
        <f t="shared" si="48"/>
        <v>1.6809413271432039</v>
      </c>
      <c r="Y182" s="48">
        <f t="shared" si="48"/>
        <v>-14.61016155467102</v>
      </c>
    </row>
    <row r="183" spans="1:25" s="41" customFormat="1" ht="15" x14ac:dyDescent="0.25">
      <c r="A183" s="37" t="s">
        <v>97</v>
      </c>
      <c r="B183" s="38"/>
      <c r="C183" s="39" t="s">
        <v>160</v>
      </c>
      <c r="D183" s="40"/>
      <c r="E183" s="48">
        <f t="shared" si="49"/>
        <v>19.136206479539688</v>
      </c>
      <c r="F183" s="48">
        <f t="shared" si="49"/>
        <v>-32.868837889569413</v>
      </c>
      <c r="G183" s="48">
        <f t="shared" si="49"/>
        <v>-71.405730036968379</v>
      </c>
      <c r="H183" s="48">
        <f t="shared" si="49"/>
        <v>2.9435080692089777</v>
      </c>
      <c r="I183" s="48">
        <f t="shared" si="49"/>
        <v>1.6130554961660604</v>
      </c>
      <c r="J183" s="48">
        <f t="shared" si="49"/>
        <v>6.1000091328947459</v>
      </c>
      <c r="K183" s="48">
        <f t="shared" si="49"/>
        <v>8.4621951185326783</v>
      </c>
      <c r="L183" s="48">
        <f t="shared" si="49"/>
        <v>-1.6514356620072723</v>
      </c>
      <c r="M183" s="48">
        <f t="shared" si="49"/>
        <v>-6.9940772263773265</v>
      </c>
      <c r="N183" s="48">
        <f t="shared" si="49"/>
        <v>13.54726331484839</v>
      </c>
      <c r="O183" s="48">
        <f t="shared" si="49"/>
        <v>-16.520347161292193</v>
      </c>
      <c r="P183" s="48">
        <f t="shared" si="49"/>
        <v>0.91933897042049129</v>
      </c>
      <c r="Q183" s="48">
        <f t="shared" si="49"/>
        <v>2.9096639513336076</v>
      </c>
      <c r="R183" s="48">
        <f t="shared" si="49"/>
        <v>2.9082236472708134</v>
      </c>
      <c r="S183" s="48">
        <f t="shared" si="49"/>
        <v>1.6332776552527406</v>
      </c>
      <c r="T183" s="48">
        <f t="shared" si="49"/>
        <v>1.0054169234430477</v>
      </c>
      <c r="U183" s="48">
        <f t="shared" si="49"/>
        <v>2.9376535683517835</v>
      </c>
      <c r="V183" s="48">
        <f t="shared" si="49"/>
        <v>0.65464846957492551</v>
      </c>
      <c r="W183" s="48">
        <f t="shared" si="49"/>
        <v>21.757448089076135</v>
      </c>
      <c r="X183" s="48">
        <f t="shared" si="48"/>
        <v>0.92122908285230398</v>
      </c>
      <c r="Y183" s="48">
        <f t="shared" si="48"/>
        <v>0.48501006892249787</v>
      </c>
    </row>
    <row r="184" spans="1:25" s="36" customFormat="1" ht="12" x14ac:dyDescent="0.2">
      <c r="A184" s="33" t="s">
        <v>238</v>
      </c>
      <c r="B184" s="34"/>
      <c r="C184" s="35" t="s">
        <v>221</v>
      </c>
      <c r="D184" s="20"/>
      <c r="E184" s="21">
        <f t="shared" si="49"/>
        <v>16.241877964158945</v>
      </c>
      <c r="F184" s="21">
        <f t="shared" si="49"/>
        <v>-34.218798449146249</v>
      </c>
      <c r="G184" s="21">
        <f t="shared" si="49"/>
        <v>-76.092069756479461</v>
      </c>
      <c r="H184" s="21">
        <f t="shared" si="49"/>
        <v>2.7658428546897706</v>
      </c>
      <c r="I184" s="21">
        <f t="shared" si="49"/>
        <v>-0.83382644326606137</v>
      </c>
      <c r="J184" s="21">
        <f t="shared" si="49"/>
        <v>8.9893422065956408</v>
      </c>
      <c r="K184" s="21">
        <f t="shared" si="49"/>
        <v>11.658020955225258</v>
      </c>
      <c r="L184" s="21">
        <f t="shared" si="49"/>
        <v>-1.6518858840715911</v>
      </c>
      <c r="M184" s="21">
        <f t="shared" si="49"/>
        <v>-10.139309924223793</v>
      </c>
      <c r="N184" s="21">
        <f t="shared" si="49"/>
        <v>17.930233127710981</v>
      </c>
      <c r="O184" s="21">
        <f t="shared" si="49"/>
        <v>-22.087359930862892</v>
      </c>
      <c r="P184" s="21">
        <f t="shared" si="49"/>
        <v>4.1416127969152061</v>
      </c>
      <c r="Q184" s="21">
        <f t="shared" si="49"/>
        <v>1.9891204258190465</v>
      </c>
      <c r="R184" s="21">
        <f t="shared" si="49"/>
        <v>2.5924918085865611</v>
      </c>
      <c r="S184" s="21">
        <f t="shared" si="49"/>
        <v>0.36683218291673203</v>
      </c>
      <c r="T184" s="21">
        <f t="shared" si="49"/>
        <v>1.3394990051833089</v>
      </c>
      <c r="U184" s="21">
        <f t="shared" si="49"/>
        <v>2.0035544924331017</v>
      </c>
      <c r="V184" s="21">
        <f t="shared" si="49"/>
        <v>-1.0197528544975132</v>
      </c>
      <c r="W184" s="21">
        <f t="shared" si="49"/>
        <v>4.8293798484372985</v>
      </c>
      <c r="X184" s="21">
        <f t="shared" si="48"/>
        <v>1.8011238209913571</v>
      </c>
      <c r="Y184" s="21">
        <f t="shared" si="48"/>
        <v>0.80024781867931161</v>
      </c>
    </row>
    <row r="185" spans="1:25" s="36" customFormat="1" ht="12" x14ac:dyDescent="0.2">
      <c r="A185" s="33" t="s">
        <v>239</v>
      </c>
      <c r="B185" s="34"/>
      <c r="C185" s="35" t="s">
        <v>222</v>
      </c>
      <c r="D185" s="20"/>
      <c r="E185" s="21">
        <f t="shared" si="49"/>
        <v>7.745473112373058</v>
      </c>
      <c r="F185" s="21">
        <f t="shared" si="49"/>
        <v>-1.8172925472743739</v>
      </c>
      <c r="G185" s="21">
        <f t="shared" si="49"/>
        <v>-64.433422535999682</v>
      </c>
      <c r="H185" s="21">
        <f t="shared" si="49"/>
        <v>3.1660411352959272</v>
      </c>
      <c r="I185" s="21">
        <f t="shared" si="49"/>
        <v>5.2300574627358376</v>
      </c>
      <c r="J185" s="21">
        <f t="shared" si="49"/>
        <v>-0.94513993845433131</v>
      </c>
      <c r="K185" s="21">
        <f t="shared" si="49"/>
        <v>1.4112076428945519</v>
      </c>
      <c r="L185" s="21">
        <f t="shared" si="49"/>
        <v>-0.88327060704549432</v>
      </c>
      <c r="M185" s="21">
        <f t="shared" si="49"/>
        <v>1.6273177666650041</v>
      </c>
      <c r="N185" s="21">
        <f t="shared" si="49"/>
        <v>-1.1976980167135109</v>
      </c>
      <c r="O185" s="21">
        <f t="shared" si="49"/>
        <v>0.44744996650405433</v>
      </c>
      <c r="P185" s="21">
        <f t="shared" si="49"/>
        <v>-5.0263155111997859</v>
      </c>
      <c r="Q185" s="21">
        <f t="shared" si="49"/>
        <v>4.4713796864906508</v>
      </c>
      <c r="R185" s="21">
        <f t="shared" si="49"/>
        <v>3.6393653663633341</v>
      </c>
      <c r="S185" s="21">
        <f t="shared" si="49"/>
        <v>3.972750843091899</v>
      </c>
      <c r="T185" s="21">
        <f t="shared" si="49"/>
        <v>0.28323629888027391</v>
      </c>
      <c r="U185" s="21">
        <f t="shared" si="49"/>
        <v>4.5444958913978484</v>
      </c>
      <c r="V185" s="21">
        <f t="shared" si="49"/>
        <v>3.7166451007587975</v>
      </c>
      <c r="W185" s="21">
        <f t="shared" si="49"/>
        <v>56.299752950864644</v>
      </c>
      <c r="X185" s="21">
        <f t="shared" si="48"/>
        <v>-0.29923451635350817</v>
      </c>
      <c r="Y185" s="21">
        <f t="shared" si="48"/>
        <v>0.10070493454179541</v>
      </c>
    </row>
    <row r="186" spans="1:25" s="36" customFormat="1" ht="12" x14ac:dyDescent="0.2">
      <c r="A186" s="33" t="s">
        <v>240</v>
      </c>
      <c r="B186" s="34"/>
      <c r="C186" s="35" t="s">
        <v>163</v>
      </c>
      <c r="D186" s="20"/>
      <c r="E186" s="21" t="str">
        <f t="shared" si="49"/>
        <v/>
      </c>
      <c r="F186" s="21" t="str">
        <f t="shared" si="49"/>
        <v/>
      </c>
      <c r="G186" s="21" t="str">
        <f t="shared" si="49"/>
        <v/>
      </c>
      <c r="H186" s="21" t="str">
        <f t="shared" si="49"/>
        <v/>
      </c>
      <c r="I186" s="21" t="str">
        <f t="shared" si="49"/>
        <v/>
      </c>
      <c r="J186" s="21" t="str">
        <f t="shared" si="49"/>
        <v/>
      </c>
      <c r="K186" s="21" t="str">
        <f t="shared" si="49"/>
        <v/>
      </c>
      <c r="L186" s="21" t="str">
        <f t="shared" si="49"/>
        <v/>
      </c>
      <c r="M186" s="21" t="str">
        <f t="shared" si="49"/>
        <v/>
      </c>
      <c r="N186" s="21" t="str">
        <f t="shared" si="49"/>
        <v/>
      </c>
      <c r="O186" s="21" t="str">
        <f t="shared" si="49"/>
        <v/>
      </c>
      <c r="P186" s="21" t="str">
        <f t="shared" si="49"/>
        <v/>
      </c>
      <c r="Q186" s="21" t="str">
        <f t="shared" si="49"/>
        <v/>
      </c>
      <c r="R186" s="21" t="str">
        <f t="shared" si="49"/>
        <v/>
      </c>
      <c r="S186" s="21" t="str">
        <f t="shared" si="49"/>
        <v/>
      </c>
      <c r="T186" s="21" t="str">
        <f t="shared" si="49"/>
        <v/>
      </c>
      <c r="U186" s="21" t="str">
        <f t="shared" si="49"/>
        <v/>
      </c>
      <c r="V186" s="21" t="str">
        <f t="shared" si="49"/>
        <v/>
      </c>
      <c r="W186" s="21" t="str">
        <f t="shared" si="49"/>
        <v/>
      </c>
      <c r="X186" s="21" t="str">
        <f t="shared" si="48"/>
        <v/>
      </c>
      <c r="Y186" s="21" t="str">
        <f t="shared" si="48"/>
        <v/>
      </c>
    </row>
    <row r="187" spans="1:25" s="41" customFormat="1" ht="15" x14ac:dyDescent="0.25">
      <c r="A187" s="37" t="s">
        <v>99</v>
      </c>
      <c r="B187" s="38"/>
      <c r="C187" s="39" t="s">
        <v>223</v>
      </c>
      <c r="D187" s="40"/>
      <c r="E187" s="48">
        <f t="shared" si="49"/>
        <v>26.344303035663373</v>
      </c>
      <c r="F187" s="48">
        <f t="shared" si="49"/>
        <v>-27.292523203545606</v>
      </c>
      <c r="G187" s="48">
        <f t="shared" si="49"/>
        <v>-38.022184624424249</v>
      </c>
      <c r="H187" s="48">
        <f t="shared" si="49"/>
        <v>6.1077079916648458</v>
      </c>
      <c r="I187" s="48">
        <f t="shared" si="49"/>
        <v>0.8802108555480137</v>
      </c>
      <c r="J187" s="48">
        <f t="shared" si="49"/>
        <v>4.8504161519889566</v>
      </c>
      <c r="K187" s="48">
        <f t="shared" si="49"/>
        <v>-0.44706512349464989</v>
      </c>
      <c r="L187" s="48">
        <f t="shared" si="49"/>
        <v>1.247640984152798</v>
      </c>
      <c r="M187" s="48">
        <f t="shared" si="49"/>
        <v>-1.6503500487283218</v>
      </c>
      <c r="N187" s="48">
        <f t="shared" si="49"/>
        <v>4.0158571284730549</v>
      </c>
      <c r="O187" s="48">
        <f t="shared" si="49"/>
        <v>-1.2862735774567535</v>
      </c>
      <c r="P187" s="48">
        <f t="shared" si="49"/>
        <v>-3.143544888174632</v>
      </c>
      <c r="Q187" s="48">
        <f t="shared" si="49"/>
        <v>3.4093461254300683</v>
      </c>
      <c r="R187" s="48">
        <f t="shared" si="49"/>
        <v>4.403419294316957</v>
      </c>
      <c r="S187" s="48">
        <f t="shared" si="49"/>
        <v>0.44111346961668296</v>
      </c>
      <c r="T187" s="48">
        <f t="shared" si="49"/>
        <v>0.3956659847287991</v>
      </c>
      <c r="U187" s="48">
        <f t="shared" ref="E187:W194" si="50">IFERROR((U148/T148-1)*100,"")</f>
        <v>0.61528406793400769</v>
      </c>
      <c r="V187" s="48">
        <f t="shared" si="50"/>
        <v>0.2721187663970781</v>
      </c>
      <c r="W187" s="48">
        <f t="shared" si="50"/>
        <v>-11.614173228346459</v>
      </c>
      <c r="X187" s="48">
        <f t="shared" si="48"/>
        <v>1.1704912983212523</v>
      </c>
      <c r="Y187" s="48">
        <f t="shared" si="48"/>
        <v>-3.3821747273328207</v>
      </c>
    </row>
    <row r="188" spans="1:25" s="46" customFormat="1" ht="15.75" x14ac:dyDescent="0.25">
      <c r="A188" s="42" t="s">
        <v>113</v>
      </c>
      <c r="B188" s="43"/>
      <c r="C188" s="44" t="s">
        <v>224</v>
      </c>
      <c r="D188" s="45"/>
      <c r="E188" s="47">
        <f t="shared" si="50"/>
        <v>-2.0987252022405256</v>
      </c>
      <c r="F188" s="47">
        <f t="shared" si="50"/>
        <v>-3.6763563545036626</v>
      </c>
      <c r="G188" s="47">
        <f t="shared" si="50"/>
        <v>-20.195748161823033</v>
      </c>
      <c r="H188" s="47">
        <f t="shared" si="50"/>
        <v>-0.41086537797930811</v>
      </c>
      <c r="I188" s="47">
        <f t="shared" si="50"/>
        <v>0.40420051290939174</v>
      </c>
      <c r="J188" s="47">
        <f t="shared" si="50"/>
        <v>18.76392977911301</v>
      </c>
      <c r="K188" s="47">
        <f t="shared" si="50"/>
        <v>-21.759683177381504</v>
      </c>
      <c r="L188" s="47">
        <f t="shared" si="50"/>
        <v>33.159179743138708</v>
      </c>
      <c r="M188" s="47">
        <f t="shared" si="50"/>
        <v>-0.84381966429984967</v>
      </c>
      <c r="N188" s="47">
        <f t="shared" si="50"/>
        <v>-6.0487710241540649</v>
      </c>
      <c r="O188" s="47">
        <f t="shared" si="50"/>
        <v>1.3862045534316803</v>
      </c>
      <c r="P188" s="47">
        <f t="shared" si="50"/>
        <v>9.6953390878724122</v>
      </c>
      <c r="Q188" s="47">
        <f t="shared" si="50"/>
        <v>-0.30709370445001216</v>
      </c>
      <c r="R188" s="47">
        <f t="shared" si="50"/>
        <v>9.8447652370151175</v>
      </c>
      <c r="S188" s="47">
        <f t="shared" si="50"/>
        <v>9.248149909207747</v>
      </c>
      <c r="T188" s="47">
        <f t="shared" si="50"/>
        <v>3.338933861701876</v>
      </c>
      <c r="U188" s="47">
        <f t="shared" si="50"/>
        <v>-6.220772800449037</v>
      </c>
      <c r="V188" s="47">
        <f t="shared" si="50"/>
        <v>3.2834513159811118</v>
      </c>
      <c r="W188" s="47">
        <f t="shared" si="50"/>
        <v>-0.81286127167631284</v>
      </c>
      <c r="X188" s="47">
        <f t="shared" si="48"/>
        <v>30.286562392967209</v>
      </c>
      <c r="Y188" s="47">
        <f t="shared" si="48"/>
        <v>1.2095616183799507</v>
      </c>
    </row>
    <row r="189" spans="1:25" s="41" customFormat="1" ht="15" x14ac:dyDescent="0.25">
      <c r="A189" s="37" t="s">
        <v>241</v>
      </c>
      <c r="B189" s="38"/>
      <c r="C189" s="39" t="s">
        <v>225</v>
      </c>
      <c r="D189" s="40"/>
      <c r="E189" s="48" t="str">
        <f t="shared" si="50"/>
        <v/>
      </c>
      <c r="F189" s="48" t="str">
        <f t="shared" si="50"/>
        <v/>
      </c>
      <c r="G189" s="48" t="str">
        <f t="shared" si="50"/>
        <v/>
      </c>
      <c r="H189" s="48" t="str">
        <f t="shared" si="50"/>
        <v/>
      </c>
      <c r="I189" s="48" t="str">
        <f t="shared" si="50"/>
        <v/>
      </c>
      <c r="J189" s="48" t="str">
        <f t="shared" si="50"/>
        <v/>
      </c>
      <c r="K189" s="48" t="str">
        <f t="shared" si="50"/>
        <v/>
      </c>
      <c r="L189" s="48" t="str">
        <f t="shared" si="50"/>
        <v/>
      </c>
      <c r="M189" s="48" t="str">
        <f t="shared" si="50"/>
        <v/>
      </c>
      <c r="N189" s="48" t="str">
        <f t="shared" si="50"/>
        <v/>
      </c>
      <c r="O189" s="48" t="str">
        <f t="shared" si="50"/>
        <v/>
      </c>
      <c r="P189" s="48" t="str">
        <f t="shared" si="50"/>
        <v/>
      </c>
      <c r="Q189" s="48" t="str">
        <f t="shared" si="50"/>
        <v/>
      </c>
      <c r="R189" s="48" t="str">
        <f t="shared" si="50"/>
        <v/>
      </c>
      <c r="S189" s="48" t="str">
        <f t="shared" si="50"/>
        <v/>
      </c>
      <c r="T189" s="48" t="str">
        <f t="shared" si="50"/>
        <v/>
      </c>
      <c r="U189" s="48" t="str">
        <f t="shared" si="50"/>
        <v/>
      </c>
      <c r="V189" s="48" t="str">
        <f t="shared" si="50"/>
        <v/>
      </c>
      <c r="W189" s="48" t="str">
        <f t="shared" si="50"/>
        <v/>
      </c>
      <c r="X189" s="48" t="str">
        <f t="shared" si="48"/>
        <v/>
      </c>
      <c r="Y189" s="48" t="str">
        <f t="shared" si="48"/>
        <v/>
      </c>
    </row>
    <row r="190" spans="1:25" s="41" customFormat="1" ht="15" x14ac:dyDescent="0.25">
      <c r="A190" s="37" t="s">
        <v>242</v>
      </c>
      <c r="B190" s="38"/>
      <c r="C190" s="39" t="s">
        <v>94</v>
      </c>
      <c r="D190" s="40"/>
      <c r="E190" s="48">
        <f t="shared" si="50"/>
        <v>-1.5618779246452497</v>
      </c>
      <c r="F190" s="48">
        <f t="shared" si="50"/>
        <v>-3.2650986157760187</v>
      </c>
      <c r="G190" s="48">
        <f t="shared" si="50"/>
        <v>-19.056068287502548</v>
      </c>
      <c r="H190" s="48">
        <f t="shared" si="50"/>
        <v>-0.30160282535703908</v>
      </c>
      <c r="I190" s="48">
        <f t="shared" si="50"/>
        <v>3.7821275395599763E-2</v>
      </c>
      <c r="J190" s="48">
        <f t="shared" si="50"/>
        <v>18.665102206459938</v>
      </c>
      <c r="K190" s="48">
        <f t="shared" si="50"/>
        <v>-20.778629670266426</v>
      </c>
      <c r="L190" s="48">
        <f t="shared" si="50"/>
        <v>33.818532361600909</v>
      </c>
      <c r="M190" s="48">
        <f t="shared" si="50"/>
        <v>-0.84480037781732298</v>
      </c>
      <c r="N190" s="48">
        <f t="shared" si="50"/>
        <v>-6.193754223457459</v>
      </c>
      <c r="O190" s="48">
        <f t="shared" si="50"/>
        <v>2.5276009430794888</v>
      </c>
      <c r="P190" s="48">
        <f t="shared" si="50"/>
        <v>9.05681602613544</v>
      </c>
      <c r="Q190" s="48">
        <f t="shared" si="50"/>
        <v>-0.20758465730981168</v>
      </c>
      <c r="R190" s="48">
        <f t="shared" si="50"/>
        <v>9.2626900170961424</v>
      </c>
      <c r="S190" s="48">
        <f t="shared" si="50"/>
        <v>8.4492560218434765</v>
      </c>
      <c r="T190" s="48">
        <f t="shared" si="50"/>
        <v>4.2508165482548543</v>
      </c>
      <c r="U190" s="48">
        <f t="shared" si="50"/>
        <v>-6.5838046078944839</v>
      </c>
      <c r="V190" s="48">
        <f t="shared" si="50"/>
        <v>5.4004045639430176</v>
      </c>
      <c r="W190" s="48">
        <f t="shared" si="50"/>
        <v>-1.7677041535625215</v>
      </c>
      <c r="X190" s="48">
        <f t="shared" si="48"/>
        <v>-1.2078450131547402</v>
      </c>
      <c r="Y190" s="48">
        <f t="shared" si="48"/>
        <v>0.54248166259167618</v>
      </c>
    </row>
    <row r="191" spans="1:25" s="41" customFormat="1" ht="15" x14ac:dyDescent="0.25">
      <c r="A191" s="37" t="s">
        <v>243</v>
      </c>
      <c r="B191" s="38"/>
      <c r="C191" s="39" t="s">
        <v>226</v>
      </c>
      <c r="D191" s="40"/>
      <c r="E191" s="48">
        <f t="shared" si="50"/>
        <v>-0.17042721979566577</v>
      </c>
      <c r="F191" s="48">
        <f t="shared" si="50"/>
        <v>-5.1386148885743772</v>
      </c>
      <c r="G191" s="48">
        <f t="shared" si="50"/>
        <v>-20.725937463081856</v>
      </c>
      <c r="H191" s="48">
        <f t="shared" si="50"/>
        <v>-0.43194142412845693</v>
      </c>
      <c r="I191" s="48">
        <f t="shared" si="50"/>
        <v>0.84638693575711521</v>
      </c>
      <c r="J191" s="48">
        <f t="shared" si="50"/>
        <v>18.829087595581772</v>
      </c>
      <c r="K191" s="48">
        <f t="shared" si="50"/>
        <v>-24.241058241177626</v>
      </c>
      <c r="L191" s="48">
        <f t="shared" si="50"/>
        <v>33.049772698333669</v>
      </c>
      <c r="M191" s="48">
        <f t="shared" si="50"/>
        <v>-0.75216953214402027</v>
      </c>
      <c r="N191" s="48">
        <f t="shared" si="50"/>
        <v>-5.040897270537692</v>
      </c>
      <c r="O191" s="48">
        <f t="shared" si="50"/>
        <v>-1.1886793825295894</v>
      </c>
      <c r="P191" s="48">
        <f t="shared" si="50"/>
        <v>11.911294523854444</v>
      </c>
      <c r="Q191" s="48">
        <f t="shared" si="50"/>
        <v>-1.1893514627025481</v>
      </c>
      <c r="R191" s="48">
        <f t="shared" si="50"/>
        <v>11.000972165249113</v>
      </c>
      <c r="S191" s="48">
        <f t="shared" si="50"/>
        <v>12.347875927233565</v>
      </c>
      <c r="T191" s="48">
        <f t="shared" si="50"/>
        <v>0.63246490327082405</v>
      </c>
      <c r="U191" s="48">
        <f t="shared" si="50"/>
        <v>-5.8583303561151716</v>
      </c>
      <c r="V191" s="48">
        <f t="shared" si="50"/>
        <v>-2.2873992701565538</v>
      </c>
      <c r="W191" s="48">
        <f t="shared" si="50"/>
        <v>1.0939907550076899</v>
      </c>
      <c r="X191" s="48">
        <f t="shared" si="48"/>
        <v>0</v>
      </c>
      <c r="Y191" s="48">
        <f t="shared" si="48"/>
        <v>1.3349154553544906</v>
      </c>
    </row>
    <row r="192" spans="1:25" s="41" customFormat="1" ht="15" x14ac:dyDescent="0.25">
      <c r="A192" s="37" t="s">
        <v>244</v>
      </c>
      <c r="B192" s="38"/>
      <c r="C192" s="39" t="s">
        <v>227</v>
      </c>
      <c r="D192" s="40"/>
      <c r="E192" s="48">
        <f t="shared" si="50"/>
        <v>-7.2783095671985603</v>
      </c>
      <c r="F192" s="48">
        <f t="shared" si="50"/>
        <v>-3.0759082868192511</v>
      </c>
      <c r="G192" s="48">
        <f t="shared" si="50"/>
        <v>-25.183975634249055</v>
      </c>
      <c r="H192" s="48">
        <f t="shared" si="50"/>
        <v>-0.82610904183717526</v>
      </c>
      <c r="I192" s="48">
        <f t="shared" si="50"/>
        <v>1.3860053114272741</v>
      </c>
      <c r="J192" s="48">
        <f t="shared" si="50"/>
        <v>18.879714764778388</v>
      </c>
      <c r="K192" s="48">
        <f t="shared" si="50"/>
        <v>-21.079054222831051</v>
      </c>
      <c r="L192" s="48">
        <f t="shared" si="50"/>
        <v>29.918026564372923</v>
      </c>
      <c r="M192" s="48">
        <f t="shared" si="50"/>
        <v>-0.94491124159838957</v>
      </c>
      <c r="N192" s="48">
        <f t="shared" si="50"/>
        <v>-7.5161946874354735</v>
      </c>
      <c r="O192" s="48">
        <f t="shared" si="50"/>
        <v>1.3306809129485675</v>
      </c>
      <c r="P192" s="48">
        <f t="shared" si="50"/>
        <v>8.0268182533640875</v>
      </c>
      <c r="Q192" s="48">
        <f t="shared" si="50"/>
        <v>1.180345863036325</v>
      </c>
      <c r="R192" s="48">
        <f t="shared" si="50"/>
        <v>10.324399812346252</v>
      </c>
      <c r="S192" s="48">
        <f t="shared" si="50"/>
        <v>6.9343333823835174</v>
      </c>
      <c r="T192" s="48">
        <f t="shared" si="50"/>
        <v>4.4836434047144991</v>
      </c>
      <c r="U192" s="48">
        <f t="shared" si="50"/>
        <v>-5.2607940850918684</v>
      </c>
      <c r="V192" s="48">
        <f t="shared" si="50"/>
        <v>5.5484369978480386</v>
      </c>
      <c r="W192" s="48">
        <f t="shared" si="50"/>
        <v>1.0917030567685782</v>
      </c>
      <c r="X192" s="48">
        <f t="shared" si="48"/>
        <v>56.765871343057086</v>
      </c>
      <c r="Y192" s="48">
        <f t="shared" si="48"/>
        <v>1.4078228020366401</v>
      </c>
    </row>
    <row r="193" spans="1:25" x14ac:dyDescent="0.2">
      <c r="A193" s="10"/>
      <c r="B193" s="11"/>
      <c r="C193" s="14"/>
      <c r="D193" s="17" t="str">
        <f>IFERROR((D154/C154-1)*100,"")</f>
        <v/>
      </c>
      <c r="E193" s="17" t="str">
        <f t="shared" si="50"/>
        <v/>
      </c>
      <c r="F193" s="17" t="str">
        <f t="shared" si="50"/>
        <v/>
      </c>
      <c r="G193" s="17" t="str">
        <f t="shared" si="50"/>
        <v/>
      </c>
      <c r="H193" s="17" t="str">
        <f t="shared" si="50"/>
        <v/>
      </c>
      <c r="I193" s="17" t="str">
        <f t="shared" si="50"/>
        <v/>
      </c>
      <c r="J193" s="17" t="str">
        <f t="shared" si="50"/>
        <v/>
      </c>
      <c r="K193" s="17" t="str">
        <f t="shared" si="50"/>
        <v/>
      </c>
      <c r="L193" s="17" t="str">
        <f t="shared" si="50"/>
        <v/>
      </c>
      <c r="M193" s="17" t="str">
        <f t="shared" si="50"/>
        <v/>
      </c>
      <c r="N193" s="17" t="str">
        <f t="shared" si="50"/>
        <v/>
      </c>
      <c r="O193" s="17" t="str">
        <f t="shared" si="50"/>
        <v/>
      </c>
      <c r="P193" s="17" t="str">
        <f t="shared" si="50"/>
        <v/>
      </c>
      <c r="Q193" s="17" t="str">
        <f t="shared" si="50"/>
        <v/>
      </c>
      <c r="R193" s="17" t="str">
        <f t="shared" si="50"/>
        <v/>
      </c>
      <c r="S193" s="17" t="str">
        <f t="shared" si="50"/>
        <v/>
      </c>
      <c r="T193" s="17" t="str">
        <f t="shared" si="50"/>
        <v/>
      </c>
      <c r="U193" s="17" t="str">
        <f t="shared" si="50"/>
        <v/>
      </c>
      <c r="V193" s="17" t="str">
        <f t="shared" si="50"/>
        <v/>
      </c>
      <c r="W193" s="17" t="str">
        <f t="shared" si="50"/>
        <v/>
      </c>
      <c r="X193" s="17" t="str">
        <f t="shared" si="48"/>
        <v/>
      </c>
      <c r="Y193" s="17" t="str">
        <f t="shared" si="48"/>
        <v/>
      </c>
    </row>
    <row r="194" spans="1:25" x14ac:dyDescent="0.2">
      <c r="A194" s="12" t="s">
        <v>150</v>
      </c>
      <c r="B194" s="12"/>
      <c r="C194" s="9" t="s">
        <v>112</v>
      </c>
      <c r="D194" s="19" t="str">
        <f>IFERROR((D155/C155-1)*100,"")</f>
        <v/>
      </c>
      <c r="E194" s="19">
        <f t="shared" si="50"/>
        <v>-3.2971377410853986</v>
      </c>
      <c r="F194" s="19">
        <f t="shared" si="50"/>
        <v>-20.703726382207279</v>
      </c>
      <c r="G194" s="19">
        <f t="shared" si="50"/>
        <v>-36.367319069865921</v>
      </c>
      <c r="H194" s="19">
        <f t="shared" si="50"/>
        <v>-3.8887931995463809</v>
      </c>
      <c r="I194" s="19">
        <f t="shared" si="50"/>
        <v>1.0240271230477882</v>
      </c>
      <c r="J194" s="19">
        <f t="shared" si="50"/>
        <v>12.217590802461542</v>
      </c>
      <c r="K194" s="19">
        <f t="shared" si="50"/>
        <v>-26.231901854680938</v>
      </c>
      <c r="L194" s="19">
        <f t="shared" si="50"/>
        <v>28.767698569940968</v>
      </c>
      <c r="M194" s="19">
        <f t="shared" si="50"/>
        <v>0.40869604766302636</v>
      </c>
      <c r="N194" s="19">
        <f t="shared" si="50"/>
        <v>-9.105598129898496</v>
      </c>
      <c r="O194" s="19">
        <f t="shared" si="50"/>
        <v>-0.53029424742720987</v>
      </c>
      <c r="P194" s="19">
        <f t="shared" si="50"/>
        <v>7.7157612243506701</v>
      </c>
      <c r="Q194" s="19">
        <f t="shared" si="50"/>
        <v>1.16888815011571</v>
      </c>
      <c r="R194" s="19">
        <f t="shared" si="50"/>
        <v>5.9623575751247326</v>
      </c>
      <c r="S194" s="19">
        <f t="shared" si="50"/>
        <v>6.1579080978225953</v>
      </c>
      <c r="T194" s="19">
        <f t="shared" si="50"/>
        <v>-6.3409743895725956E-2</v>
      </c>
      <c r="U194" s="19">
        <f t="shared" si="50"/>
        <v>-1.1282038680200279</v>
      </c>
      <c r="V194" s="19">
        <f t="shared" si="50"/>
        <v>3.7813086416669472</v>
      </c>
      <c r="W194" s="19">
        <f t="shared" si="50"/>
        <v>2.3177213464770752</v>
      </c>
      <c r="X194" s="19">
        <f t="shared" si="48"/>
        <v>6.7323048553600051</v>
      </c>
      <c r="Y194" s="19">
        <f t="shared" si="48"/>
        <v>-2.4761088952539145</v>
      </c>
    </row>
    <row r="197" spans="1:25" ht="26.25" customHeight="1" x14ac:dyDescent="0.2">
      <c r="A197" s="132" t="s">
        <v>250</v>
      </c>
      <c r="B197" s="132"/>
      <c r="C197" s="132"/>
    </row>
    <row r="199" spans="1:25" x14ac:dyDescent="0.2">
      <c r="A199" s="5" t="s">
        <v>0</v>
      </c>
      <c r="B199" s="6" t="s">
        <v>1</v>
      </c>
      <c r="C199" s="13" t="s">
        <v>2</v>
      </c>
      <c r="D199" s="1">
        <v>1997</v>
      </c>
      <c r="E199" s="1">
        <f>+D199+1</f>
        <v>1998</v>
      </c>
      <c r="F199" s="1">
        <f>+E199+1</f>
        <v>1999</v>
      </c>
      <c r="G199" s="1">
        <f t="shared" ref="G199:Y199" si="51">+F199+1</f>
        <v>2000</v>
      </c>
      <c r="H199" s="1">
        <f t="shared" si="51"/>
        <v>2001</v>
      </c>
      <c r="I199" s="1">
        <f t="shared" si="51"/>
        <v>2002</v>
      </c>
      <c r="J199" s="1">
        <f t="shared" si="51"/>
        <v>2003</v>
      </c>
      <c r="K199" s="1">
        <f t="shared" si="51"/>
        <v>2004</v>
      </c>
      <c r="L199" s="1">
        <f t="shared" si="51"/>
        <v>2005</v>
      </c>
      <c r="M199" s="1">
        <f t="shared" si="51"/>
        <v>2006</v>
      </c>
      <c r="N199" s="1">
        <f t="shared" si="51"/>
        <v>2007</v>
      </c>
      <c r="O199" s="1">
        <f t="shared" si="51"/>
        <v>2008</v>
      </c>
      <c r="P199" s="1">
        <f t="shared" si="51"/>
        <v>2009</v>
      </c>
      <c r="Q199" s="1">
        <f t="shared" si="51"/>
        <v>2010</v>
      </c>
      <c r="R199" s="1">
        <f t="shared" si="51"/>
        <v>2011</v>
      </c>
      <c r="S199" s="1">
        <f t="shared" si="51"/>
        <v>2012</v>
      </c>
      <c r="T199" s="1">
        <f t="shared" si="51"/>
        <v>2013</v>
      </c>
      <c r="U199" s="1">
        <f t="shared" si="51"/>
        <v>2014</v>
      </c>
      <c r="V199" s="1">
        <f t="shared" si="51"/>
        <v>2015</v>
      </c>
      <c r="W199" s="1">
        <f t="shared" si="51"/>
        <v>2016</v>
      </c>
      <c r="X199" s="1">
        <f t="shared" si="51"/>
        <v>2017</v>
      </c>
      <c r="Y199" s="1">
        <f t="shared" si="51"/>
        <v>2018</v>
      </c>
    </row>
    <row r="200" spans="1:25" s="46" customFormat="1" ht="15.75" x14ac:dyDescent="0.25">
      <c r="A200" s="42" t="s">
        <v>63</v>
      </c>
      <c r="B200" s="43"/>
      <c r="C200" s="44" t="s">
        <v>200</v>
      </c>
      <c r="D200" s="47">
        <f t="shared" ref="D200:T214" si="52">IFERROR(D44/D$77*100,"")</f>
        <v>0.4423561954474709</v>
      </c>
      <c r="E200" s="47">
        <f t="shared" si="52"/>
        <v>0.67685617593040459</v>
      </c>
      <c r="F200" s="47">
        <f t="shared" si="52"/>
        <v>0.54933572610220782</v>
      </c>
      <c r="G200" s="47">
        <f t="shared" si="52"/>
        <v>0.49051602971721725</v>
      </c>
      <c r="H200" s="47">
        <f t="shared" si="52"/>
        <v>0.49717456569844509</v>
      </c>
      <c r="I200" s="47">
        <f t="shared" si="52"/>
        <v>0.59062223501191413</v>
      </c>
      <c r="J200" s="47">
        <f t="shared" si="52"/>
        <v>0.70665930441910652</v>
      </c>
      <c r="K200" s="47">
        <f t="shared" si="52"/>
        <v>0.70322178931604595</v>
      </c>
      <c r="L200" s="47">
        <f t="shared" si="52"/>
        <v>0.6260602210595192</v>
      </c>
      <c r="M200" s="47">
        <f t="shared" si="52"/>
        <v>0.35613936850918515</v>
      </c>
      <c r="N200" s="47">
        <f t="shared" si="52"/>
        <v>0.63440396461332627</v>
      </c>
      <c r="O200" s="47">
        <f t="shared" si="52"/>
        <v>0.85192069723251851</v>
      </c>
      <c r="P200" s="47">
        <f t="shared" si="52"/>
        <v>0.93019712979660918</v>
      </c>
      <c r="Q200" s="47">
        <f t="shared" si="52"/>
        <v>0.78336206647570861</v>
      </c>
      <c r="R200" s="47">
        <f t="shared" si="52"/>
        <v>1.362441873099649</v>
      </c>
      <c r="S200" s="47">
        <f t="shared" si="52"/>
        <v>2.795864083269552</v>
      </c>
      <c r="T200" s="47">
        <f t="shared" si="52"/>
        <v>1.1380738656526328</v>
      </c>
      <c r="U200" s="47">
        <f>IFERROR(U44/U$77*100,"")</f>
        <v>1.2147409828976796</v>
      </c>
      <c r="V200" s="47">
        <f>IFERROR('[7]EreCstN-1'!E3995/'[7]EreCstN-1'!E$4028*100,"")</f>
        <v>1.1162110890315993</v>
      </c>
      <c r="W200" s="47">
        <f>IFERROR('[7]EreCstN-1'!F3995/'[7]EreCstN-1'!F$4028*100,"")</f>
        <v>1.2088311452323628</v>
      </c>
      <c r="X200" s="47">
        <f>IFERROR('[7]EreCstN-1'!G3995/'[7]EreCstN-1'!G$4028*100,"")</f>
        <v>1.0331428947758368</v>
      </c>
      <c r="Y200" s="47">
        <f>IFERROR('[7]EreCstN-1'!H3995/'[7]EreCstN-1'!H$4028*100,"")</f>
        <v>1.2638671658400225</v>
      </c>
    </row>
    <row r="201" spans="1:25" s="41" customFormat="1" ht="15" x14ac:dyDescent="0.25">
      <c r="A201" s="37" t="s">
        <v>65</v>
      </c>
      <c r="B201" s="38"/>
      <c r="C201" s="39" t="s">
        <v>201</v>
      </c>
      <c r="D201" s="48">
        <f t="shared" si="52"/>
        <v>1.9955361748715476E-2</v>
      </c>
      <c r="E201" s="48">
        <f t="shared" si="52"/>
        <v>3.3650023807005304E-2</v>
      </c>
      <c r="F201" s="48">
        <f t="shared" si="52"/>
        <v>2.7459304756063025E-2</v>
      </c>
      <c r="G201" s="48">
        <f t="shared" si="52"/>
        <v>2.4723424863693947E-2</v>
      </c>
      <c r="H201" s="48">
        <f t="shared" si="52"/>
        <v>2.3536325667248139E-2</v>
      </c>
      <c r="I201" s="48">
        <f t="shared" si="52"/>
        <v>2.7379194764784481E-2</v>
      </c>
      <c r="J201" s="48">
        <f t="shared" si="52"/>
        <v>3.3683239603640398E-2</v>
      </c>
      <c r="K201" s="48">
        <f t="shared" si="52"/>
        <v>2.5591822556115446E-2</v>
      </c>
      <c r="L201" s="48">
        <f t="shared" si="52"/>
        <v>3.013078721072842E-2</v>
      </c>
      <c r="M201" s="48">
        <f t="shared" si="52"/>
        <v>2.7430762468578611E-2</v>
      </c>
      <c r="N201" s="48">
        <f t="shared" si="52"/>
        <v>0.11439581459079283</v>
      </c>
      <c r="O201" s="48">
        <f t="shared" si="52"/>
        <v>9.9437826210271099E-2</v>
      </c>
      <c r="P201" s="48">
        <f t="shared" si="52"/>
        <v>0.11542246056047797</v>
      </c>
      <c r="Q201" s="48">
        <f t="shared" si="52"/>
        <v>0.1155109078745515</v>
      </c>
      <c r="R201" s="48">
        <f t="shared" si="52"/>
        <v>2.6436672303731749E-2</v>
      </c>
      <c r="S201" s="48">
        <f t="shared" si="52"/>
        <v>2.6828699233205553E-2</v>
      </c>
      <c r="T201" s="48">
        <f t="shared" si="52"/>
        <v>3.0102466004940667E-2</v>
      </c>
      <c r="U201" s="48">
        <f t="shared" ref="U201:U233" si="53">IFERROR(U45/U$77*100,"")</f>
        <v>2.4819869971601172E-2</v>
      </c>
      <c r="V201" s="48">
        <f>IFERROR('[7]EreCstN-1'!E3996/'[7]EreCstN-1'!E$4028*100,"")</f>
        <v>2.5027154462591912E-2</v>
      </c>
      <c r="W201" s="48">
        <f>IFERROR('[7]EreCstN-1'!F3996/'[7]EreCstN-1'!F$4028*100,"")</f>
        <v>2.4985235996910916E-2</v>
      </c>
      <c r="X201" s="48">
        <f>IFERROR('[7]EreCstN-1'!G3996/'[7]EreCstN-1'!G$4028*100,"")</f>
        <v>4.2807514365213954E-2</v>
      </c>
      <c r="Y201" s="48">
        <f>IFERROR('[7]EreCstN-1'!H3996/'[7]EreCstN-1'!H$4028*100,"")</f>
        <v>3.47993682576224E-2</v>
      </c>
    </row>
    <row r="202" spans="1:25" s="41" customFormat="1" ht="15" x14ac:dyDescent="0.25">
      <c r="A202" s="37" t="s">
        <v>67</v>
      </c>
      <c r="B202" s="38"/>
      <c r="C202" s="39" t="s">
        <v>202</v>
      </c>
      <c r="D202" s="48">
        <f t="shared" si="52"/>
        <v>0.16922808762051664</v>
      </c>
      <c r="E202" s="48">
        <f t="shared" si="52"/>
        <v>0.25978975466337056</v>
      </c>
      <c r="F202" s="48">
        <f t="shared" si="52"/>
        <v>0.21123000259023628</v>
      </c>
      <c r="G202" s="48">
        <f t="shared" si="52"/>
        <v>0.18241278613969489</v>
      </c>
      <c r="H202" s="48">
        <f t="shared" si="52"/>
        <v>0.18574877346736549</v>
      </c>
      <c r="I202" s="48">
        <f t="shared" si="52"/>
        <v>0.22022946846406022</v>
      </c>
      <c r="J202" s="48">
        <f t="shared" si="52"/>
        <v>0.261733711438774</v>
      </c>
      <c r="K202" s="48">
        <f t="shared" si="52"/>
        <v>0.32584304860105329</v>
      </c>
      <c r="L202" s="48">
        <f t="shared" si="52"/>
        <v>0.15269973160596345</v>
      </c>
      <c r="M202" s="48">
        <f t="shared" si="52"/>
        <v>6.9247954418271626E-2</v>
      </c>
      <c r="N202" s="48">
        <f t="shared" si="52"/>
        <v>0.2035407911034493</v>
      </c>
      <c r="O202" s="48">
        <f t="shared" si="52"/>
        <v>0.19130105089205696</v>
      </c>
      <c r="P202" s="48">
        <f t="shared" si="52"/>
        <v>0.22110102173055032</v>
      </c>
      <c r="Q202" s="48">
        <f t="shared" si="52"/>
        <v>6.8141835772586132E-2</v>
      </c>
      <c r="R202" s="48">
        <f t="shared" si="52"/>
        <v>0.43677464248188602</v>
      </c>
      <c r="S202" s="48">
        <f t="shared" si="52"/>
        <v>2.0966954078201567</v>
      </c>
      <c r="T202" s="48">
        <f t="shared" si="52"/>
        <v>0.60628257198745505</v>
      </c>
      <c r="U202" s="48">
        <f t="shared" si="53"/>
        <v>0.64624875696540007</v>
      </c>
      <c r="V202" s="48">
        <f>IFERROR('[7]EreCstN-1'!E3997/'[7]EreCstN-1'!E$4028*100,"")</f>
        <v>0.58613595751390257</v>
      </c>
      <c r="W202" s="48">
        <f>IFERROR('[7]EreCstN-1'!F3997/'[7]EreCstN-1'!F$4028*100,"")</f>
        <v>0.63553354835778864</v>
      </c>
      <c r="X202" s="48">
        <f>IFERROR('[7]EreCstN-1'!G3997/'[7]EreCstN-1'!G$4028*100,"")</f>
        <v>0.49228641519996047</v>
      </c>
      <c r="Y202" s="48">
        <f>IFERROR('[7]EreCstN-1'!H3997/'[7]EreCstN-1'!H$4028*100,"")</f>
        <v>0.84933403187010281</v>
      </c>
    </row>
    <row r="203" spans="1:25" s="41" customFormat="1" ht="15" x14ac:dyDescent="0.25">
      <c r="A203" s="37" t="s">
        <v>69</v>
      </c>
      <c r="B203" s="38"/>
      <c r="C203" s="39" t="s">
        <v>203</v>
      </c>
      <c r="D203" s="48">
        <f t="shared" si="52"/>
        <v>2.098093198006673E-2</v>
      </c>
      <c r="E203" s="48">
        <f t="shared" si="52"/>
        <v>2.6559737450533399E-2</v>
      </c>
      <c r="F203" s="48">
        <f t="shared" si="52"/>
        <v>2.2151030137659244E-2</v>
      </c>
      <c r="G203" s="48">
        <f t="shared" si="52"/>
        <v>2.0905074341266074E-2</v>
      </c>
      <c r="H203" s="48">
        <f t="shared" si="52"/>
        <v>2.1764511351919612E-2</v>
      </c>
      <c r="I203" s="48">
        <f t="shared" si="52"/>
        <v>2.4556973296938522E-2</v>
      </c>
      <c r="J203" s="48">
        <f t="shared" si="52"/>
        <v>2.5776522627959968E-2</v>
      </c>
      <c r="K203" s="48">
        <f t="shared" si="52"/>
        <v>2.6948330094584305E-2</v>
      </c>
      <c r="L203" s="48">
        <f t="shared" si="52"/>
        <v>2.6112241769574634E-2</v>
      </c>
      <c r="M203" s="48">
        <f t="shared" si="52"/>
        <v>4.9380533742955937E-2</v>
      </c>
      <c r="N203" s="48">
        <f t="shared" si="52"/>
        <v>3.6239103880463551E-2</v>
      </c>
      <c r="O203" s="48">
        <f t="shared" si="52"/>
        <v>4.5855923369552479E-2</v>
      </c>
      <c r="P203" s="48">
        <f t="shared" si="52"/>
        <v>1.5124653007049824E-2</v>
      </c>
      <c r="Q203" s="48">
        <f t="shared" si="52"/>
        <v>2.9668571031054584E-2</v>
      </c>
      <c r="R203" s="48">
        <f t="shared" si="52"/>
        <v>0.1727345253315889</v>
      </c>
      <c r="S203" s="48">
        <f t="shared" si="52"/>
        <v>5.4245477970579901E-2</v>
      </c>
      <c r="T203" s="48">
        <f t="shared" si="52"/>
        <v>4.4502041878801087E-2</v>
      </c>
      <c r="U203" s="48">
        <f t="shared" si="53"/>
        <v>4.9153301012473151E-2</v>
      </c>
      <c r="V203" s="48">
        <f>IFERROR('[7]EreCstN-1'!E3998/'[7]EreCstN-1'!E$4028*100,"")</f>
        <v>4.4548334943413599E-2</v>
      </c>
      <c r="W203" s="48">
        <f>IFERROR('[7]EreCstN-1'!F3998/'[7]EreCstN-1'!F$4028*100,"")</f>
        <v>5.5421796211329664E-2</v>
      </c>
      <c r="X203" s="48">
        <f>IFERROR('[7]EreCstN-1'!G3998/'[7]EreCstN-1'!G$4028*100,"")</f>
        <v>6.7504157268222009E-2</v>
      </c>
      <c r="Y203" s="48">
        <f>IFERROR('[7]EreCstN-1'!H3998/'[7]EreCstN-1'!H$4028*100,"")</f>
        <v>6.3097755631952704E-2</v>
      </c>
    </row>
    <row r="204" spans="1:25" s="36" customFormat="1" ht="12" x14ac:dyDescent="0.2">
      <c r="A204" s="33" t="s">
        <v>228</v>
      </c>
      <c r="B204" s="34"/>
      <c r="C204" s="35" t="s">
        <v>204</v>
      </c>
      <c r="D204" s="21">
        <f t="shared" si="52"/>
        <v>0</v>
      </c>
      <c r="E204" s="21">
        <f t="shared" si="52"/>
        <v>0</v>
      </c>
      <c r="F204" s="21">
        <f t="shared" si="52"/>
        <v>0</v>
      </c>
      <c r="G204" s="21">
        <f t="shared" si="52"/>
        <v>0</v>
      </c>
      <c r="H204" s="21">
        <f t="shared" si="52"/>
        <v>0</v>
      </c>
      <c r="I204" s="21">
        <f t="shared" si="52"/>
        <v>0</v>
      </c>
      <c r="J204" s="21">
        <f t="shared" si="52"/>
        <v>0</v>
      </c>
      <c r="K204" s="21">
        <f t="shared" si="52"/>
        <v>0</v>
      </c>
      <c r="L204" s="21">
        <f t="shared" si="52"/>
        <v>0</v>
      </c>
      <c r="M204" s="21">
        <f t="shared" si="52"/>
        <v>0</v>
      </c>
      <c r="N204" s="21">
        <f t="shared" si="52"/>
        <v>0</v>
      </c>
      <c r="O204" s="21">
        <f t="shared" si="52"/>
        <v>0</v>
      </c>
      <c r="P204" s="21">
        <f t="shared" si="52"/>
        <v>0</v>
      </c>
      <c r="Q204" s="21">
        <f t="shared" si="52"/>
        <v>0</v>
      </c>
      <c r="R204" s="21">
        <f t="shared" si="52"/>
        <v>0</v>
      </c>
      <c r="S204" s="21">
        <f t="shared" si="52"/>
        <v>0</v>
      </c>
      <c r="T204" s="21">
        <f t="shared" si="52"/>
        <v>0</v>
      </c>
      <c r="U204" s="21">
        <f t="shared" si="53"/>
        <v>0</v>
      </c>
      <c r="V204" s="21">
        <f>IFERROR('[7]EreCstN-1'!E3999/'[7]EreCstN-1'!E$4028*100,"")</f>
        <v>0</v>
      </c>
      <c r="W204" s="21">
        <f>IFERROR('[7]EreCstN-1'!F3999/'[7]EreCstN-1'!F$4028*100,"")</f>
        <v>0</v>
      </c>
      <c r="X204" s="21">
        <f>IFERROR('[7]EreCstN-1'!G3999/'[7]EreCstN-1'!G$4028*100,"")</f>
        <v>0</v>
      </c>
      <c r="Y204" s="21">
        <f>IFERROR('[7]EreCstN-1'!H3999/'[7]EreCstN-1'!H$4028*100,"")</f>
        <v>0</v>
      </c>
    </row>
    <row r="205" spans="1:25" s="36" customFormat="1" ht="12" x14ac:dyDescent="0.2">
      <c r="A205" s="33" t="s">
        <v>229</v>
      </c>
      <c r="B205" s="34"/>
      <c r="C205" s="35" t="s">
        <v>205</v>
      </c>
      <c r="D205" s="21">
        <f t="shared" si="52"/>
        <v>2.098093198006673E-2</v>
      </c>
      <c r="E205" s="21">
        <f t="shared" si="52"/>
        <v>2.6559737450533399E-2</v>
      </c>
      <c r="F205" s="21">
        <f t="shared" si="52"/>
        <v>2.2151030137659244E-2</v>
      </c>
      <c r="G205" s="21">
        <f t="shared" si="52"/>
        <v>2.0905074341266074E-2</v>
      </c>
      <c r="H205" s="21">
        <f t="shared" si="52"/>
        <v>2.1764511351919612E-2</v>
      </c>
      <c r="I205" s="21">
        <f t="shared" si="52"/>
        <v>2.4556973296938522E-2</v>
      </c>
      <c r="J205" s="21">
        <f t="shared" si="52"/>
        <v>2.5776522627959968E-2</v>
      </c>
      <c r="K205" s="21">
        <f t="shared" si="52"/>
        <v>2.6948330094584305E-2</v>
      </c>
      <c r="L205" s="21">
        <f t="shared" si="52"/>
        <v>2.6112241769574634E-2</v>
      </c>
      <c r="M205" s="21">
        <f t="shared" si="52"/>
        <v>4.9380533742955937E-2</v>
      </c>
      <c r="N205" s="21">
        <f t="shared" si="52"/>
        <v>3.6239103880463551E-2</v>
      </c>
      <c r="O205" s="21">
        <f t="shared" si="52"/>
        <v>4.5855923369552479E-2</v>
      </c>
      <c r="P205" s="21">
        <f t="shared" si="52"/>
        <v>1.5124653007049824E-2</v>
      </c>
      <c r="Q205" s="21">
        <f t="shared" si="52"/>
        <v>2.9668571031054584E-2</v>
      </c>
      <c r="R205" s="21">
        <f t="shared" si="52"/>
        <v>0.1727345253315889</v>
      </c>
      <c r="S205" s="21">
        <f t="shared" si="52"/>
        <v>5.4245477970579901E-2</v>
      </c>
      <c r="T205" s="21">
        <f t="shared" si="52"/>
        <v>4.4502041878801087E-2</v>
      </c>
      <c r="U205" s="21">
        <f t="shared" si="53"/>
        <v>4.9153301012473151E-2</v>
      </c>
      <c r="V205" s="21">
        <f>IFERROR('[7]EreCstN-1'!E4000/'[7]EreCstN-1'!E$4028*100,"")</f>
        <v>4.4548334943413599E-2</v>
      </c>
      <c r="W205" s="21">
        <f>IFERROR('[7]EreCstN-1'!F4000/'[7]EreCstN-1'!F$4028*100,"")</f>
        <v>5.5421796211329664E-2</v>
      </c>
      <c r="X205" s="21">
        <f>IFERROR('[7]EreCstN-1'!G4000/'[7]EreCstN-1'!G$4028*100,"")</f>
        <v>6.7504157268222009E-2</v>
      </c>
      <c r="Y205" s="21">
        <f>IFERROR('[7]EreCstN-1'!H4000/'[7]EreCstN-1'!H$4028*100,"")</f>
        <v>6.3097755631952704E-2</v>
      </c>
    </row>
    <row r="206" spans="1:25" s="41" customFormat="1" ht="15" x14ac:dyDescent="0.25">
      <c r="A206" s="37" t="s">
        <v>71</v>
      </c>
      <c r="B206" s="38"/>
      <c r="C206" s="39" t="s">
        <v>206</v>
      </c>
      <c r="D206" s="48">
        <f t="shared" si="52"/>
        <v>0.19014060760741874</v>
      </c>
      <c r="E206" s="48">
        <f t="shared" si="52"/>
        <v>0.30239851116221272</v>
      </c>
      <c r="F206" s="48">
        <f t="shared" si="52"/>
        <v>0.24292904699205822</v>
      </c>
      <c r="G206" s="48">
        <f t="shared" si="52"/>
        <v>0.2194495737228408</v>
      </c>
      <c r="H206" s="48">
        <f t="shared" si="52"/>
        <v>0.22071471604558665</v>
      </c>
      <c r="I206" s="48">
        <f t="shared" si="52"/>
        <v>0.26685586088564101</v>
      </c>
      <c r="J206" s="48">
        <f t="shared" si="52"/>
        <v>0.33188269522239261</v>
      </c>
      <c r="K206" s="48">
        <f t="shared" si="52"/>
        <v>0.26656527485689402</v>
      </c>
      <c r="L206" s="48">
        <f t="shared" si="52"/>
        <v>0.36154647404332696</v>
      </c>
      <c r="M206" s="48">
        <f t="shared" si="52"/>
        <v>0.15417292423478104</v>
      </c>
      <c r="N206" s="48">
        <f t="shared" si="52"/>
        <v>0.22280383904987083</v>
      </c>
      <c r="O206" s="48">
        <f t="shared" si="52"/>
        <v>0.43050693184731187</v>
      </c>
      <c r="P206" s="48">
        <f t="shared" si="52"/>
        <v>0.5263351527065373</v>
      </c>
      <c r="Q206" s="48">
        <f t="shared" si="52"/>
        <v>0.50540829328264492</v>
      </c>
      <c r="R206" s="48">
        <f t="shared" si="52"/>
        <v>0.64813536223124713</v>
      </c>
      <c r="S206" s="48">
        <f t="shared" si="52"/>
        <v>0.55854497371434197</v>
      </c>
      <c r="T206" s="48">
        <f t="shared" si="52"/>
        <v>0.39678231839124889</v>
      </c>
      <c r="U206" s="48">
        <f t="shared" si="53"/>
        <v>0.4272018178973167</v>
      </c>
      <c r="V206" s="48">
        <f>IFERROR('[7]EreCstN-1'!E4001/'[7]EreCstN-1'!E$4028*100,"")</f>
        <v>0.39492849741970032</v>
      </c>
      <c r="W206" s="48">
        <f>IFERROR('[7]EreCstN-1'!F4001/'[7]EreCstN-1'!F$4028*100,"")</f>
        <v>0.43065461318311904</v>
      </c>
      <c r="X206" s="48">
        <f>IFERROR('[7]EreCstN-1'!G4001/'[7]EreCstN-1'!G$4028*100,"")</f>
        <v>0.39349984358792828</v>
      </c>
      <c r="Y206" s="48">
        <f>IFERROR('[7]EreCstN-1'!H4001/'[7]EreCstN-1'!H$4028*100,"")</f>
        <v>0.27724771414039823</v>
      </c>
    </row>
    <row r="207" spans="1:25" s="41" customFormat="1" ht="15" x14ac:dyDescent="0.25">
      <c r="A207" s="37" t="s">
        <v>230</v>
      </c>
      <c r="B207" s="38"/>
      <c r="C207" s="39" t="s">
        <v>207</v>
      </c>
      <c r="D207" s="48">
        <f t="shared" si="52"/>
        <v>7.0336015066899404E-3</v>
      </c>
      <c r="E207" s="48">
        <f t="shared" si="52"/>
        <v>9.3148187475039414E-3</v>
      </c>
      <c r="F207" s="48">
        <f t="shared" si="52"/>
        <v>7.6038879548991408E-3</v>
      </c>
      <c r="G207" s="48">
        <f t="shared" si="52"/>
        <v>7.0712500976893092E-3</v>
      </c>
      <c r="H207" s="48">
        <f t="shared" si="52"/>
        <v>7.5251568065638885E-3</v>
      </c>
      <c r="I207" s="48">
        <f t="shared" si="52"/>
        <v>8.4987923589991913E-3</v>
      </c>
      <c r="J207" s="48">
        <f t="shared" si="52"/>
        <v>8.6138874358922205E-3</v>
      </c>
      <c r="K207" s="48">
        <f t="shared" si="52"/>
        <v>8.1411762287180237E-3</v>
      </c>
      <c r="L207" s="48">
        <f t="shared" si="52"/>
        <v>7.6008673661558009E-3</v>
      </c>
      <c r="M207" s="48">
        <f t="shared" si="52"/>
        <v>7.5554355869626548E-3</v>
      </c>
      <c r="N207" s="48">
        <f t="shared" si="52"/>
        <v>9.2583510012359156E-3</v>
      </c>
      <c r="O207" s="48">
        <f t="shared" si="52"/>
        <v>9.2961596649849907E-3</v>
      </c>
      <c r="P207" s="48">
        <f t="shared" si="52"/>
        <v>9.9613257873950017E-3</v>
      </c>
      <c r="Q207" s="48">
        <f t="shared" si="52"/>
        <v>1.036468229210666E-2</v>
      </c>
      <c r="R207" s="48">
        <f t="shared" si="52"/>
        <v>9.6770731890682606E-3</v>
      </c>
      <c r="S207" s="48">
        <f t="shared" si="52"/>
        <v>7.6837582308373689E-3</v>
      </c>
      <c r="T207" s="48">
        <f t="shared" si="52"/>
        <v>8.1944841860686294E-3</v>
      </c>
      <c r="U207" s="48">
        <f t="shared" si="53"/>
        <v>9.273241251259565E-3</v>
      </c>
      <c r="V207" s="48">
        <f>IFERROR('[7]EreCstN-1'!E4002/'[7]EreCstN-1'!E$4028*100,"")</f>
        <v>9.5103186957849264E-3</v>
      </c>
      <c r="W207" s="48">
        <f>IFERROR('[7]EreCstN-1'!F4002/'[7]EreCstN-1'!F$4028*100,"")</f>
        <v>5.9056012356334892E-3</v>
      </c>
      <c r="X207" s="48">
        <f>IFERROR('[7]EreCstN-1'!G4002/'[7]EreCstN-1'!G$4028*100,"")</f>
        <v>2.8812750053509393E-3</v>
      </c>
      <c r="Y207" s="48">
        <f>IFERROR('[7]EreCstN-1'!H4002/'[7]EreCstN-1'!H$4028*100,"")</f>
        <v>1.9120532009682639E-3</v>
      </c>
    </row>
    <row r="208" spans="1:25" s="41" customFormat="1" ht="15" x14ac:dyDescent="0.25">
      <c r="A208" s="37" t="s">
        <v>231</v>
      </c>
      <c r="B208" s="38"/>
      <c r="C208" s="39" t="s">
        <v>208</v>
      </c>
      <c r="D208" s="48">
        <f t="shared" si="52"/>
        <v>2.4383733754863628E-2</v>
      </c>
      <c r="E208" s="48">
        <f t="shared" si="52"/>
        <v>3.1451617189001663E-2</v>
      </c>
      <c r="F208" s="48">
        <f t="shared" si="52"/>
        <v>2.6428694119548176E-2</v>
      </c>
      <c r="G208" s="48">
        <f t="shared" si="52"/>
        <v>2.5066847266028553E-2</v>
      </c>
      <c r="H208" s="48">
        <f t="shared" si="52"/>
        <v>2.6424393891462412E-2</v>
      </c>
      <c r="I208" s="48">
        <f t="shared" si="52"/>
        <v>3.0084274080893644E-2</v>
      </c>
      <c r="J208" s="48">
        <f t="shared" si="52"/>
        <v>3.1357498756946156E-2</v>
      </c>
      <c r="K208" s="48">
        <f t="shared" si="52"/>
        <v>2.8061102297525148E-2</v>
      </c>
      <c r="L208" s="48">
        <f t="shared" si="52"/>
        <v>2.6999469361895644E-2</v>
      </c>
      <c r="M208" s="48">
        <f t="shared" si="52"/>
        <v>2.6138792290570399E-2</v>
      </c>
      <c r="N208" s="48">
        <f t="shared" si="52"/>
        <v>3.2926632655375203E-2</v>
      </c>
      <c r="O208" s="48">
        <f t="shared" si="52"/>
        <v>3.203378003826203E-2</v>
      </c>
      <c r="P208" s="48">
        <f t="shared" si="52"/>
        <v>3.5701437571491884E-2</v>
      </c>
      <c r="Q208" s="48">
        <f t="shared" si="52"/>
        <v>3.6954079314542747E-2</v>
      </c>
      <c r="R208" s="48">
        <f t="shared" si="52"/>
        <v>3.4979313451666827E-2</v>
      </c>
      <c r="S208" s="48">
        <f t="shared" si="52"/>
        <v>2.7911733134610435E-2</v>
      </c>
      <c r="T208" s="48">
        <f t="shared" si="52"/>
        <v>3.0199865534935078E-2</v>
      </c>
      <c r="U208" s="48">
        <f t="shared" si="53"/>
        <v>3.4513852658638704E-2</v>
      </c>
      <c r="V208" s="48">
        <f>IFERROR('[7]EreCstN-1'!E4003/'[7]EreCstN-1'!E$4028*100,"")</f>
        <v>3.4537473158376839E-2</v>
      </c>
      <c r="W208" s="48">
        <f>IFERROR('[7]EreCstN-1'!F4003/'[7]EreCstN-1'!F$4028*100,"")</f>
        <v>3.2253668286921368E-2</v>
      </c>
      <c r="X208" s="48">
        <f>IFERROR('[7]EreCstN-1'!G4003/'[7]EreCstN-1'!G$4028*100,"")</f>
        <v>1.2759932166554161E-2</v>
      </c>
      <c r="Y208" s="48">
        <f>IFERROR('[7]EreCstN-1'!H4003/'[7]EreCstN-1'!H$4028*100,"")</f>
        <v>1.3001961766584193E-2</v>
      </c>
    </row>
    <row r="209" spans="1:25" s="41" customFormat="1" ht="15" x14ac:dyDescent="0.25">
      <c r="A209" s="37" t="s">
        <v>232</v>
      </c>
      <c r="B209" s="38"/>
      <c r="C209" s="39" t="s">
        <v>209</v>
      </c>
      <c r="D209" s="48">
        <f t="shared" si="52"/>
        <v>1.0633871229199848E-2</v>
      </c>
      <c r="E209" s="48">
        <f t="shared" si="52"/>
        <v>1.3691712910776961E-2</v>
      </c>
      <c r="F209" s="48">
        <f t="shared" si="52"/>
        <v>1.1533759551743737E-2</v>
      </c>
      <c r="G209" s="48">
        <f t="shared" si="52"/>
        <v>1.088707328600377E-2</v>
      </c>
      <c r="H209" s="48">
        <f t="shared" si="52"/>
        <v>1.1460688468298922E-2</v>
      </c>
      <c r="I209" s="48">
        <f t="shared" si="52"/>
        <v>1.3017671160597049E-2</v>
      </c>
      <c r="J209" s="48">
        <f t="shared" si="52"/>
        <v>1.3611749333501073E-2</v>
      </c>
      <c r="K209" s="48">
        <f t="shared" si="52"/>
        <v>2.2071034681155725E-2</v>
      </c>
      <c r="L209" s="48">
        <f t="shared" si="52"/>
        <v>2.097064970187416E-2</v>
      </c>
      <c r="M209" s="48">
        <f t="shared" si="52"/>
        <v>2.2212965767064854E-2</v>
      </c>
      <c r="N209" s="48">
        <f t="shared" si="52"/>
        <v>1.5239432332138649E-2</v>
      </c>
      <c r="O209" s="48">
        <f t="shared" si="52"/>
        <v>4.3489025210079128E-2</v>
      </c>
      <c r="P209" s="48">
        <f t="shared" si="52"/>
        <v>6.5510784331070555E-3</v>
      </c>
      <c r="Q209" s="48">
        <f t="shared" si="52"/>
        <v>1.7313696908221939E-2</v>
      </c>
      <c r="R209" s="48">
        <f t="shared" si="52"/>
        <v>3.3704284110460295E-2</v>
      </c>
      <c r="S209" s="48">
        <f t="shared" si="52"/>
        <v>2.3954033165820073E-2</v>
      </c>
      <c r="T209" s="48">
        <f t="shared" si="52"/>
        <v>2.2010117669183305E-2</v>
      </c>
      <c r="U209" s="48">
        <f t="shared" si="53"/>
        <v>2.3530143140990271E-2</v>
      </c>
      <c r="V209" s="48">
        <f>IFERROR('[7]EreCstN-1'!E4004/'[7]EreCstN-1'!E$4028*100,"")</f>
        <v>2.1523352837829045E-2</v>
      </c>
      <c r="W209" s="48">
        <f>IFERROR('[7]EreCstN-1'!F4004/'[7]EreCstN-1'!F$4028*100,"")</f>
        <v>2.407668196065961E-2</v>
      </c>
      <c r="X209" s="48">
        <f>IFERROR('[7]EreCstN-1'!G4004/'[7]EreCstN-1'!G$4028*100,"")</f>
        <v>2.1403757182606977E-2</v>
      </c>
      <c r="Y209" s="48">
        <f>IFERROR('[7]EreCstN-1'!H4004/'[7]EreCstN-1'!H$4028*100,"")</f>
        <v>2.4474280972393774E-2</v>
      </c>
    </row>
    <row r="210" spans="1:25" s="46" customFormat="1" ht="15.75" x14ac:dyDescent="0.25">
      <c r="A210" s="42" t="s">
        <v>73</v>
      </c>
      <c r="B210" s="43"/>
      <c r="C210" s="44" t="s">
        <v>210</v>
      </c>
      <c r="D210" s="47">
        <f t="shared" si="52"/>
        <v>3.1401372206595664E-3</v>
      </c>
      <c r="E210" s="47">
        <f t="shared" si="52"/>
        <v>4.0323866490199652E-3</v>
      </c>
      <c r="F210" s="47">
        <f t="shared" si="52"/>
        <v>3.4766436596873149E-3</v>
      </c>
      <c r="G210" s="47">
        <f t="shared" si="52"/>
        <v>3.2950470743575598E-3</v>
      </c>
      <c r="H210" s="47">
        <f t="shared" si="52"/>
        <v>3.4157108459547127E-3</v>
      </c>
      <c r="I210" s="47">
        <f t="shared" si="52"/>
        <v>3.8762621921953912E-3</v>
      </c>
      <c r="J210" s="47">
        <f t="shared" si="52"/>
        <v>4.0412923991420876E-3</v>
      </c>
      <c r="K210" s="47">
        <f t="shared" si="52"/>
        <v>3.7104171852979542E-3</v>
      </c>
      <c r="L210" s="47">
        <f t="shared" si="52"/>
        <v>4.0665775983012497E-3</v>
      </c>
      <c r="M210" s="47">
        <f t="shared" si="52"/>
        <v>7.8711935277911253E-3</v>
      </c>
      <c r="N210" s="47">
        <f t="shared" si="52"/>
        <v>1.5784294960630354E-2</v>
      </c>
      <c r="O210" s="47">
        <f t="shared" si="52"/>
        <v>3.7110381906998472E-3</v>
      </c>
      <c r="P210" s="47">
        <f t="shared" si="52"/>
        <v>3.9610893053898333E-3</v>
      </c>
      <c r="Q210" s="47">
        <f t="shared" si="52"/>
        <v>9.6769952533859241E-3</v>
      </c>
      <c r="R210" s="47">
        <f t="shared" si="52"/>
        <v>6.3257520635713715E-2</v>
      </c>
      <c r="S210" s="47">
        <f t="shared" si="52"/>
        <v>4.6605062846086502E-2</v>
      </c>
      <c r="T210" s="47">
        <f t="shared" si="52"/>
        <v>9.3662347811077906E-3</v>
      </c>
      <c r="U210" s="47">
        <f t="shared" si="53"/>
        <v>1.0188393684905501E-2</v>
      </c>
      <c r="V210" s="47">
        <f>IFERROR('[7]EreCstN-1'!E4005/'[7]EreCstN-1'!E$4028*100,"")</f>
        <v>9.5103186957849264E-3</v>
      </c>
      <c r="W210" s="47">
        <f>IFERROR('[7]EreCstN-1'!F4005/'[7]EreCstN-1'!F$4028*100,"")</f>
        <v>2.9073729160041792E-2</v>
      </c>
      <c r="X210" s="47">
        <f>IFERROR('[7]EreCstN-1'!G4005/'[7]EreCstN-1'!G$4028*100,"")</f>
        <v>1.8522482177256036E-2</v>
      </c>
      <c r="Y210" s="47">
        <f>IFERROR('[7]EreCstN-1'!H4005/'[7]EreCstN-1'!H$4028*100,"")</f>
        <v>4.0153117220333538E-2</v>
      </c>
    </row>
    <row r="211" spans="1:25" s="46" customFormat="1" ht="15.75" x14ac:dyDescent="0.25">
      <c r="A211" s="42" t="s">
        <v>85</v>
      </c>
      <c r="B211" s="43"/>
      <c r="C211" s="44" t="s">
        <v>211</v>
      </c>
      <c r="D211" s="47">
        <f t="shared" si="52"/>
        <v>91.583551735440039</v>
      </c>
      <c r="E211" s="47">
        <f t="shared" si="52"/>
        <v>89.076920894778894</v>
      </c>
      <c r="F211" s="47">
        <f t="shared" si="52"/>
        <v>90.856774148220893</v>
      </c>
      <c r="G211" s="47">
        <f t="shared" si="52"/>
        <v>91.277926294563443</v>
      </c>
      <c r="H211" s="47">
        <f t="shared" si="52"/>
        <v>90.82981031706467</v>
      </c>
      <c r="I211" s="47">
        <f t="shared" si="52"/>
        <v>89.543272859263638</v>
      </c>
      <c r="J211" s="47">
        <f t="shared" si="52"/>
        <v>89.079573939376459</v>
      </c>
      <c r="K211" s="47">
        <f t="shared" si="52"/>
        <v>89.957590707577992</v>
      </c>
      <c r="L211" s="47">
        <f t="shared" si="52"/>
        <v>90.470292082607102</v>
      </c>
      <c r="M211" s="47">
        <f t="shared" si="52"/>
        <v>90.973527757024812</v>
      </c>
      <c r="N211" s="47">
        <f t="shared" si="52"/>
        <v>88.588386083390233</v>
      </c>
      <c r="O211" s="47">
        <f t="shared" si="52"/>
        <v>88.507272491390168</v>
      </c>
      <c r="P211" s="47">
        <f t="shared" si="52"/>
        <v>87.41896574017251</v>
      </c>
      <c r="Q211" s="47">
        <f t="shared" si="52"/>
        <v>87.099649162894963</v>
      </c>
      <c r="R211" s="47">
        <f t="shared" si="52"/>
        <v>87.173347790137299</v>
      </c>
      <c r="S211" s="47">
        <f t="shared" si="52"/>
        <v>88.139483876746837</v>
      </c>
      <c r="T211" s="47">
        <f t="shared" si="52"/>
        <v>89.056273560359386</v>
      </c>
      <c r="U211" s="47">
        <f t="shared" si="53"/>
        <v>87.666344623876284</v>
      </c>
      <c r="V211" s="47">
        <f>IFERROR('[7]EreCstN-1'!E4006/'[7]EreCstN-1'!E$4028*100,"")</f>
        <v>87.45488855408118</v>
      </c>
      <c r="W211" s="47">
        <f>IFERROR('[7]EreCstN-1'!F4006/'[7]EreCstN-1'!F$4028*100,"")</f>
        <v>86.187707263889521</v>
      </c>
      <c r="X211" s="47">
        <f>IFERROR('[7]EreCstN-1'!G4006/'[7]EreCstN-1'!G$4028*100,"")</f>
        <v>80.921843357426283</v>
      </c>
      <c r="Y211" s="47">
        <f>IFERROR('[7]EreCstN-1'!H4006/'[7]EreCstN-1'!H$4028*100,"")</f>
        <v>76.059181870676369</v>
      </c>
    </row>
    <row r="212" spans="1:25" s="41" customFormat="1" ht="15" x14ac:dyDescent="0.25">
      <c r="A212" s="37" t="s">
        <v>87</v>
      </c>
      <c r="B212" s="38"/>
      <c r="C212" s="39" t="s">
        <v>78</v>
      </c>
      <c r="D212" s="48">
        <f t="shared" si="52"/>
        <v>39.700608006238696</v>
      </c>
      <c r="E212" s="48">
        <f t="shared" si="52"/>
        <v>39.411297517324648</v>
      </c>
      <c r="F212" s="48">
        <f t="shared" si="52"/>
        <v>42.901001019310328</v>
      </c>
      <c r="G212" s="48">
        <f t="shared" si="52"/>
        <v>42.183192880345132</v>
      </c>
      <c r="H212" s="48">
        <f t="shared" si="52"/>
        <v>41.057772853993669</v>
      </c>
      <c r="I212" s="48">
        <f t="shared" si="52"/>
        <v>44.98342078233734</v>
      </c>
      <c r="J212" s="48">
        <f t="shared" si="52"/>
        <v>34.416214042681311</v>
      </c>
      <c r="K212" s="48">
        <f t="shared" si="52"/>
        <v>32.323529637800036</v>
      </c>
      <c r="L212" s="48">
        <f t="shared" si="52"/>
        <v>30.541954708193753</v>
      </c>
      <c r="M212" s="48">
        <f t="shared" si="52"/>
        <v>33.327172911424228</v>
      </c>
      <c r="N212" s="48">
        <f t="shared" si="52"/>
        <v>33.090874740845138</v>
      </c>
      <c r="O212" s="48">
        <f t="shared" si="52"/>
        <v>32.601159454159315</v>
      </c>
      <c r="P212" s="48">
        <f t="shared" si="52"/>
        <v>30.326354896268658</v>
      </c>
      <c r="Q212" s="48">
        <f t="shared" si="52"/>
        <v>32.56987931970172</v>
      </c>
      <c r="R212" s="48">
        <f t="shared" si="52"/>
        <v>30.564833000455849</v>
      </c>
      <c r="S212" s="48">
        <f t="shared" si="52"/>
        <v>26.773864706665069</v>
      </c>
      <c r="T212" s="48">
        <f t="shared" si="52"/>
        <v>25.791499104197147</v>
      </c>
      <c r="U212" s="48">
        <f t="shared" si="53"/>
        <v>30.460367901157969</v>
      </c>
      <c r="V212" s="48">
        <f>IFERROR('[7]EreCstN-1'!E4007/'[7]EreCstN-1'!E$4028*100,"")</f>
        <v>27.102406110630035</v>
      </c>
      <c r="W212" s="48">
        <f>IFERROR('[7]EreCstN-1'!F4007/'[7]EreCstN-1'!F$4028*100,"")</f>
        <v>25.548993776404849</v>
      </c>
      <c r="X212" s="48">
        <f>IFERROR('[7]EreCstN-1'!G4007/'[7]EreCstN-1'!G$4028*100,"")</f>
        <v>25.111134893063536</v>
      </c>
      <c r="Y212" s="48">
        <f>IFERROR('[7]EreCstN-1'!H4007/'[7]EreCstN-1'!H$4028*100,"")</f>
        <v>24.585562468690128</v>
      </c>
    </row>
    <row r="213" spans="1:25" s="36" customFormat="1" ht="12" x14ac:dyDescent="0.2">
      <c r="A213" s="33" t="s">
        <v>233</v>
      </c>
      <c r="B213" s="34"/>
      <c r="C213" s="35" t="s">
        <v>212</v>
      </c>
      <c r="D213" s="21">
        <f t="shared" si="52"/>
        <v>13.781294868737145</v>
      </c>
      <c r="E213" s="21">
        <f t="shared" si="52"/>
        <v>14.467772574252121</v>
      </c>
      <c r="F213" s="21">
        <f t="shared" si="52"/>
        <v>22.582146339867581</v>
      </c>
      <c r="G213" s="21">
        <f t="shared" si="52"/>
        <v>15.295602687048406</v>
      </c>
      <c r="H213" s="21">
        <f t="shared" si="52"/>
        <v>13.812995034738654</v>
      </c>
      <c r="I213" s="21">
        <f t="shared" si="52"/>
        <v>17.09379148880036</v>
      </c>
      <c r="J213" s="21">
        <f t="shared" si="52"/>
        <v>9.962515619579559</v>
      </c>
      <c r="K213" s="21">
        <f t="shared" si="52"/>
        <v>17.173459241098683</v>
      </c>
      <c r="L213" s="21">
        <f t="shared" si="52"/>
        <v>8.2482883058014789</v>
      </c>
      <c r="M213" s="21">
        <f t="shared" si="52"/>
        <v>14.198440080942396</v>
      </c>
      <c r="N213" s="21">
        <f t="shared" si="52"/>
        <v>14.724540278501557</v>
      </c>
      <c r="O213" s="21">
        <f t="shared" si="52"/>
        <v>16.876370381989624</v>
      </c>
      <c r="P213" s="21">
        <f t="shared" si="52"/>
        <v>13.297271368300123</v>
      </c>
      <c r="Q213" s="21">
        <f t="shared" si="52"/>
        <v>15.857828976283827</v>
      </c>
      <c r="R213" s="21">
        <f t="shared" si="52"/>
        <v>13.162799974484669</v>
      </c>
      <c r="S213" s="21">
        <f t="shared" si="52"/>
        <v>7.7233245793220853</v>
      </c>
      <c r="T213" s="21">
        <f t="shared" si="52"/>
        <v>8.0700250531682016</v>
      </c>
      <c r="U213" s="21">
        <f t="shared" si="53"/>
        <v>13.86583422782496</v>
      </c>
      <c r="V213" s="21">
        <f>IFERROR('[7]EreCstN-1'!E4008/'[7]EreCstN-1'!E$4028*100,"")</f>
        <v>11.642131712908506</v>
      </c>
      <c r="W213" s="21">
        <f>IFERROR('[7]EreCstN-1'!F4008/'[7]EreCstN-1'!F$4028*100,"")</f>
        <v>10.798618997864898</v>
      </c>
      <c r="X213" s="21">
        <f>IFERROR('[7]EreCstN-1'!G4008/'[7]EreCstN-1'!G$4028*100,"")</f>
        <v>10.148262179561058</v>
      </c>
      <c r="Y213" s="21">
        <f>IFERROR('[7]EreCstN-1'!H4008/'[7]EreCstN-1'!H$4028*100,"")</f>
        <v>10.995070726847905</v>
      </c>
    </row>
    <row r="214" spans="1:25" s="36" customFormat="1" ht="12" x14ac:dyDescent="0.2">
      <c r="A214" s="33" t="s">
        <v>234</v>
      </c>
      <c r="B214" s="34"/>
      <c r="C214" s="35" t="s">
        <v>213</v>
      </c>
      <c r="D214" s="21">
        <f t="shared" si="52"/>
        <v>6.4697100858281713</v>
      </c>
      <c r="E214" s="21">
        <f t="shared" si="52"/>
        <v>8.24008856415462</v>
      </c>
      <c r="F214" s="21">
        <f t="shared" si="52"/>
        <v>8.3892518598929495</v>
      </c>
      <c r="G214" s="21">
        <f t="shared" si="52"/>
        <v>6.5811975862771837</v>
      </c>
      <c r="H214" s="21">
        <f t="shared" si="52"/>
        <v>6.6392475227936396</v>
      </c>
      <c r="I214" s="21">
        <f t="shared" si="52"/>
        <v>7.8764332655041498</v>
      </c>
      <c r="J214" s="21">
        <f t="shared" si="52"/>
        <v>7.1448026006261491</v>
      </c>
      <c r="K214" s="21">
        <f t="shared" si="52"/>
        <v>4.1508010513148141</v>
      </c>
      <c r="L214" s="21">
        <f t="shared" si="52"/>
        <v>4.6356357415748848</v>
      </c>
      <c r="M214" s="21">
        <f t="shared" si="52"/>
        <v>4.4741033737473046</v>
      </c>
      <c r="N214" s="21">
        <f t="shared" si="52"/>
        <v>3.4895025542947273</v>
      </c>
      <c r="O214" s="21">
        <f t="shared" si="52"/>
        <v>2.0603587770480516</v>
      </c>
      <c r="P214" s="21">
        <f t="shared" si="52"/>
        <v>1.8595043880364384</v>
      </c>
      <c r="Q214" s="21">
        <f t="shared" si="52"/>
        <v>1.3880572250755883</v>
      </c>
      <c r="R214" s="21">
        <f t="shared" si="52"/>
        <v>2.0113338180631293</v>
      </c>
      <c r="S214" s="21">
        <f t="shared" si="52"/>
        <v>1.7191822552676168</v>
      </c>
      <c r="T214" s="21">
        <f t="shared" si="52"/>
        <v>2.9544793600483059</v>
      </c>
      <c r="U214" s="21">
        <f t="shared" si="53"/>
        <v>3.1738072410794809</v>
      </c>
      <c r="V214" s="21">
        <f>IFERROR('[7]EreCstN-1'!E4009/'[7]EreCstN-1'!E$4028*100,"")</f>
        <v>2.9336830461050241</v>
      </c>
      <c r="W214" s="21">
        <f>IFERROR('[7]EreCstN-1'!F4009/'[7]EreCstN-1'!F$4028*100,"")</f>
        <v>3.0577386090037706</v>
      </c>
      <c r="X214" s="21">
        <f>IFERROR('[7]EreCstN-1'!G4009/'[7]EreCstN-1'!G$4028*100,"")</f>
        <v>2.8429952088512769</v>
      </c>
      <c r="Y214" s="21">
        <f>IFERROR('[7]EreCstN-1'!H4009/'[7]EreCstN-1'!H$4028*100,"")</f>
        <v>2.6661669834301471</v>
      </c>
    </row>
    <row r="215" spans="1:25" s="36" customFormat="1" ht="12" x14ac:dyDescent="0.2">
      <c r="A215" s="33" t="s">
        <v>235</v>
      </c>
      <c r="B215" s="34"/>
      <c r="C215" s="35" t="s">
        <v>214</v>
      </c>
      <c r="D215" s="21">
        <f t="shared" ref="D215:T229" si="54">IFERROR(D59/D$77*100,"")</f>
        <v>0.42729309739709409</v>
      </c>
      <c r="E215" s="21">
        <f t="shared" si="54"/>
        <v>0.55395279202788983</v>
      </c>
      <c r="F215" s="21">
        <f t="shared" si="54"/>
        <v>0.46667224187486778</v>
      </c>
      <c r="G215" s="21">
        <f t="shared" si="54"/>
        <v>0.44047274782572693</v>
      </c>
      <c r="H215" s="21">
        <f t="shared" si="54"/>
        <v>0.46025084150341244</v>
      </c>
      <c r="I215" s="21">
        <f t="shared" si="54"/>
        <v>0.52720245952585587</v>
      </c>
      <c r="J215" s="21">
        <f t="shared" si="54"/>
        <v>0.54990850179565809</v>
      </c>
      <c r="K215" s="21">
        <f t="shared" si="54"/>
        <v>0.44194148572983927</v>
      </c>
      <c r="L215" s="21">
        <f t="shared" si="54"/>
        <v>2.6059944573860121</v>
      </c>
      <c r="M215" s="21">
        <f t="shared" si="54"/>
        <v>0.77615479611560378</v>
      </c>
      <c r="N215" s="21">
        <f t="shared" si="54"/>
        <v>1.0761963383958313</v>
      </c>
      <c r="O215" s="21">
        <f t="shared" si="54"/>
        <v>1.2815849278901881</v>
      </c>
      <c r="P215" s="21">
        <f t="shared" si="54"/>
        <v>1.0048711040394531</v>
      </c>
      <c r="Q215" s="21">
        <f t="shared" si="54"/>
        <v>1.589826249363308</v>
      </c>
      <c r="R215" s="21">
        <f t="shared" si="54"/>
        <v>0.84021641712098516</v>
      </c>
      <c r="S215" s="21">
        <f t="shared" si="54"/>
        <v>0.66859835491144148</v>
      </c>
      <c r="T215" s="21">
        <f t="shared" si="54"/>
        <v>0.46973074490211131</v>
      </c>
      <c r="U215" s="21">
        <f t="shared" si="53"/>
        <v>0.4967201391736587</v>
      </c>
      <c r="V215" s="21">
        <f>IFERROR('[7]EreCstN-1'!E4010/'[7]EreCstN-1'!E$4028*100,"")</f>
        <v>0.48302408112802386</v>
      </c>
      <c r="W215" s="21">
        <f>IFERROR('[7]EreCstN-1'!F4010/'[7]EreCstN-1'!F$4028*100,"")</f>
        <v>0.44791713987189385</v>
      </c>
      <c r="X215" s="21">
        <f>IFERROR('[7]EreCstN-1'!G4010/'[7]EreCstN-1'!G$4028*100,"")</f>
        <v>0.11319294663878689</v>
      </c>
      <c r="Y215" s="21">
        <f>IFERROR('[7]EreCstN-1'!H4010/'[7]EreCstN-1'!H$4028*100,"")</f>
        <v>4.3212402341882762E-2</v>
      </c>
    </row>
    <row r="216" spans="1:25" s="36" customFormat="1" ht="12" x14ac:dyDescent="0.2">
      <c r="A216" s="33" t="s">
        <v>236</v>
      </c>
      <c r="B216" s="34"/>
      <c r="C216" s="35" t="s">
        <v>215</v>
      </c>
      <c r="D216" s="21">
        <f t="shared" si="54"/>
        <v>16.348836207928773</v>
      </c>
      <c r="E216" s="21">
        <f t="shared" si="54"/>
        <v>10.017643035989339</v>
      </c>
      <c r="F216" s="21">
        <f t="shared" si="54"/>
        <v>8.2977353543248995</v>
      </c>
      <c r="G216" s="21">
        <f t="shared" si="54"/>
        <v>13.59019801922001</v>
      </c>
      <c r="H216" s="21">
        <f t="shared" si="54"/>
        <v>11.374163928723133</v>
      </c>
      <c r="I216" s="21">
        <f t="shared" si="54"/>
        <v>11.241078813282087</v>
      </c>
      <c r="J216" s="21">
        <f t="shared" si="54"/>
        <v>10.779626682706747</v>
      </c>
      <c r="K216" s="21">
        <f t="shared" si="54"/>
        <v>7.352268338731645</v>
      </c>
      <c r="L216" s="21">
        <f t="shared" si="54"/>
        <v>9.8636184317889892</v>
      </c>
      <c r="M216" s="21">
        <f t="shared" si="54"/>
        <v>9.4055256143347137</v>
      </c>
      <c r="N216" s="21">
        <f t="shared" si="54"/>
        <v>6.8768920848571238</v>
      </c>
      <c r="O216" s="21">
        <f t="shared" si="54"/>
        <v>7.3726013577294083</v>
      </c>
      <c r="P216" s="21">
        <f t="shared" si="54"/>
        <v>8.3541910093398375</v>
      </c>
      <c r="Q216" s="21">
        <f t="shared" si="54"/>
        <v>7.8768674803797829</v>
      </c>
      <c r="R216" s="21">
        <f t="shared" si="54"/>
        <v>8.6403677401040078</v>
      </c>
      <c r="S216" s="21">
        <f t="shared" si="54"/>
        <v>11.497303225367578</v>
      </c>
      <c r="T216" s="21">
        <f t="shared" si="54"/>
        <v>8.4554849539272645</v>
      </c>
      <c r="U216" s="21">
        <f t="shared" si="53"/>
        <v>6.4084330408060666</v>
      </c>
      <c r="V216" s="21">
        <f>IFERROR('[7]EreCstN-1'!E4011/'[7]EreCstN-1'!E$4028*100,"")</f>
        <v>5.9854942612734812</v>
      </c>
      <c r="W216" s="21">
        <f>IFERROR('[7]EreCstN-1'!F4011/'[7]EreCstN-1'!F$4028*100,"")</f>
        <v>5.9442147821741695</v>
      </c>
      <c r="X216" s="21">
        <f>IFERROR('[7]EreCstN-1'!G4011/'[7]EreCstN-1'!G$4028*100,"")</f>
        <v>5.5625072031875131</v>
      </c>
      <c r="Y216" s="21">
        <f>IFERROR('[7]EreCstN-1'!H4011/'[7]EreCstN-1'!H$4028*100,"")</f>
        <v>5.0275526866259526</v>
      </c>
    </row>
    <row r="217" spans="1:25" s="36" customFormat="1" ht="12" x14ac:dyDescent="0.2">
      <c r="A217" s="33" t="s">
        <v>237</v>
      </c>
      <c r="B217" s="34"/>
      <c r="C217" s="35" t="s">
        <v>216</v>
      </c>
      <c r="D217" s="21">
        <f t="shared" si="54"/>
        <v>2.6734737463475082</v>
      </c>
      <c r="E217" s="21">
        <f t="shared" si="54"/>
        <v>6.1318405509006784</v>
      </c>
      <c r="F217" s="21">
        <f t="shared" si="54"/>
        <v>3.1651952233500307</v>
      </c>
      <c r="G217" s="21">
        <f t="shared" si="54"/>
        <v>6.2757218399738122</v>
      </c>
      <c r="H217" s="21">
        <f t="shared" si="54"/>
        <v>8.7711155262348264</v>
      </c>
      <c r="I217" s="21">
        <f t="shared" si="54"/>
        <v>8.2449147552248867</v>
      </c>
      <c r="J217" s="21">
        <f t="shared" si="54"/>
        <v>5.9793606379731941</v>
      </c>
      <c r="K217" s="21">
        <f t="shared" si="54"/>
        <v>3.2050595209250541</v>
      </c>
      <c r="L217" s="21">
        <f t="shared" si="54"/>
        <v>5.1884177716423858</v>
      </c>
      <c r="M217" s="21">
        <f t="shared" si="54"/>
        <v>4.4729490462842065</v>
      </c>
      <c r="N217" s="21">
        <f t="shared" si="54"/>
        <v>6.9237434847958985</v>
      </c>
      <c r="O217" s="21">
        <f t="shared" si="54"/>
        <v>5.010244009502034</v>
      </c>
      <c r="P217" s="21">
        <f t="shared" si="54"/>
        <v>5.8105170265528052</v>
      </c>
      <c r="Q217" s="21">
        <f t="shared" si="54"/>
        <v>5.8572993885992153</v>
      </c>
      <c r="R217" s="21">
        <f t="shared" si="54"/>
        <v>5.9101150506830518</v>
      </c>
      <c r="S217" s="21">
        <f t="shared" si="54"/>
        <v>5.1654562917963478</v>
      </c>
      <c r="T217" s="21">
        <f t="shared" si="54"/>
        <v>5.8417789921512639</v>
      </c>
      <c r="U217" s="21">
        <f t="shared" si="53"/>
        <v>6.5155732522738079</v>
      </c>
      <c r="V217" s="21">
        <f>IFERROR('[7]EreCstN-1'!E4012/'[7]EreCstN-1'!E$4028*100,"")</f>
        <v>6.0580730092149979</v>
      </c>
      <c r="W217" s="21">
        <f>IFERROR('[7]EreCstN-1'!F4012/'[7]EreCstN-1'!F$4028*100,"")</f>
        <v>5.3005042474901201</v>
      </c>
      <c r="X217" s="21">
        <f>IFERROR('[7]EreCstN-1'!G4012/'[7]EreCstN-1'!G$4028*100,"")</f>
        <v>6.4441773548249008</v>
      </c>
      <c r="Y217" s="21">
        <f>IFERROR('[7]EreCstN-1'!H4012/'[7]EreCstN-1'!H$4028*100,"")</f>
        <v>5.8535596694442429</v>
      </c>
    </row>
    <row r="218" spans="1:25" s="41" customFormat="1" ht="15" x14ac:dyDescent="0.25">
      <c r="A218" s="37" t="s">
        <v>89</v>
      </c>
      <c r="B218" s="38"/>
      <c r="C218" s="39" t="s">
        <v>217</v>
      </c>
      <c r="D218" s="48">
        <f t="shared" si="54"/>
        <v>18.446764369608516</v>
      </c>
      <c r="E218" s="48">
        <f t="shared" si="54"/>
        <v>20.756559054009344</v>
      </c>
      <c r="F218" s="48">
        <f t="shared" si="54"/>
        <v>23.754762763251307</v>
      </c>
      <c r="G218" s="48">
        <f t="shared" si="54"/>
        <v>12.570828578866788</v>
      </c>
      <c r="H218" s="48">
        <f t="shared" si="54"/>
        <v>24.93780692055055</v>
      </c>
      <c r="I218" s="48">
        <f t="shared" si="54"/>
        <v>22.702138125609615</v>
      </c>
      <c r="J218" s="48">
        <f t="shared" si="54"/>
        <v>24.834283455852017</v>
      </c>
      <c r="K218" s="48">
        <f t="shared" si="54"/>
        <v>37.217668130580876</v>
      </c>
      <c r="L218" s="48">
        <f t="shared" si="54"/>
        <v>31.977251229636295</v>
      </c>
      <c r="M218" s="48">
        <f t="shared" si="54"/>
        <v>31.350996225977664</v>
      </c>
      <c r="N218" s="48">
        <f t="shared" si="54"/>
        <v>23.480629093017669</v>
      </c>
      <c r="O218" s="48">
        <f t="shared" si="54"/>
        <v>27.708359566515721</v>
      </c>
      <c r="P218" s="48">
        <f t="shared" si="54"/>
        <v>23.510220590885424</v>
      </c>
      <c r="Q218" s="48">
        <f t="shared" si="54"/>
        <v>19.280109544037906</v>
      </c>
      <c r="R218" s="48">
        <f t="shared" si="54"/>
        <v>19.28030885862853</v>
      </c>
      <c r="S218" s="48">
        <f t="shared" si="54"/>
        <v>18.446776817022439</v>
      </c>
      <c r="T218" s="48">
        <f t="shared" si="54"/>
        <v>27.125493810016042</v>
      </c>
      <c r="U218" s="48">
        <f t="shared" si="53"/>
        <v>21.255412893763072</v>
      </c>
      <c r="V218" s="48">
        <f>IFERROR('[7]EreCstN-1'!E4013/'[7]EreCstN-1'!E$4028*100,"")</f>
        <v>23.828353763833761</v>
      </c>
      <c r="W218" s="48">
        <f>IFERROR('[7]EreCstN-1'!F4013/'[7]EreCstN-1'!F$4028*100,"")</f>
        <v>23.453413891791214</v>
      </c>
      <c r="X218" s="48">
        <f>IFERROR('[7]EreCstN-1'!G4013/'[7]EreCstN-1'!G$4028*100,"")</f>
        <v>20.955924724632432</v>
      </c>
      <c r="Y218" s="48">
        <f>IFERROR('[7]EreCstN-1'!H4013/'[7]EreCstN-1'!H$4028*100,"")</f>
        <v>19.614224146172642</v>
      </c>
    </row>
    <row r="219" spans="1:25" s="41" customFormat="1" ht="15" x14ac:dyDescent="0.25">
      <c r="A219" s="37" t="s">
        <v>91</v>
      </c>
      <c r="B219" s="38"/>
      <c r="C219" s="39" t="s">
        <v>218</v>
      </c>
      <c r="D219" s="48">
        <f t="shared" si="54"/>
        <v>2.7527167464245936</v>
      </c>
      <c r="E219" s="48">
        <f t="shared" si="54"/>
        <v>3.582320860496671</v>
      </c>
      <c r="F219" s="48">
        <f t="shared" si="54"/>
        <v>3.0030363963242652</v>
      </c>
      <c r="G219" s="48">
        <f t="shared" si="54"/>
        <v>2.845345559671991</v>
      </c>
      <c r="H219" s="48">
        <f t="shared" si="54"/>
        <v>2.9926840521794325</v>
      </c>
      <c r="I219" s="48">
        <f t="shared" si="54"/>
        <v>3.4158448843856188</v>
      </c>
      <c r="J219" s="48">
        <f t="shared" si="54"/>
        <v>4.2485956717953908</v>
      </c>
      <c r="K219" s="48">
        <f t="shared" si="54"/>
        <v>4.39148935897824</v>
      </c>
      <c r="L219" s="48">
        <f t="shared" si="54"/>
        <v>5.280337197156963</v>
      </c>
      <c r="M219" s="48">
        <f t="shared" si="54"/>
        <v>2.1557678002268728</v>
      </c>
      <c r="N219" s="48">
        <f t="shared" si="54"/>
        <v>5.7132494243132843</v>
      </c>
      <c r="O219" s="48">
        <f t="shared" si="54"/>
        <v>3.429164664253006</v>
      </c>
      <c r="P219" s="48">
        <f t="shared" si="54"/>
        <v>6.1484038748621943</v>
      </c>
      <c r="Q219" s="48">
        <f t="shared" si="54"/>
        <v>9.6596597716983226</v>
      </c>
      <c r="R219" s="48">
        <f t="shared" si="54"/>
        <v>7.7756142193250266</v>
      </c>
      <c r="S219" s="48">
        <f t="shared" si="54"/>
        <v>8.2041747702582537</v>
      </c>
      <c r="T219" s="48">
        <f t="shared" si="54"/>
        <v>9.8145317270174157</v>
      </c>
      <c r="U219" s="48">
        <f t="shared" si="53"/>
        <v>10.453698048673379</v>
      </c>
      <c r="V219" s="48">
        <f>IFERROR('[7]EreCstN-1'!E4014/'[7]EreCstN-1'!E$4028*100,"")</f>
        <v>10.242112692271114</v>
      </c>
      <c r="W219" s="48">
        <f>IFERROR('[7]EreCstN-1'!F4014/'[7]EreCstN-1'!F$4028*100,"")</f>
        <v>9.5743424340162626</v>
      </c>
      <c r="X219" s="48">
        <f>IFERROR('[7]EreCstN-1'!G4014/'[7]EreCstN-1'!G$4028*100,"")</f>
        <v>8.6450598481979686</v>
      </c>
      <c r="Y219" s="48">
        <f>IFERROR('[7]EreCstN-1'!H4014/'[7]EreCstN-1'!H$4028*100,"")</f>
        <v>7.7032799360609419</v>
      </c>
    </row>
    <row r="220" spans="1:25" s="41" customFormat="1" ht="15" x14ac:dyDescent="0.25">
      <c r="A220" s="37" t="s">
        <v>93</v>
      </c>
      <c r="B220" s="38"/>
      <c r="C220" s="39" t="s">
        <v>219</v>
      </c>
      <c r="D220" s="48">
        <f t="shared" si="54"/>
        <v>4.6043034769621212</v>
      </c>
      <c r="E220" s="48">
        <f t="shared" si="54"/>
        <v>2.6997221827759565</v>
      </c>
      <c r="F220" s="48">
        <f t="shared" si="54"/>
        <v>2.1890193788860022</v>
      </c>
      <c r="G220" s="48">
        <f t="shared" si="54"/>
        <v>5.0665722594165539</v>
      </c>
      <c r="H220" s="48">
        <f t="shared" si="54"/>
        <v>2.841674267564235</v>
      </c>
      <c r="I220" s="48">
        <f t="shared" si="54"/>
        <v>3.7282784764118291</v>
      </c>
      <c r="J220" s="48">
        <f t="shared" si="54"/>
        <v>5.6377023915981059</v>
      </c>
      <c r="K220" s="48">
        <f t="shared" si="54"/>
        <v>3.624516631590871</v>
      </c>
      <c r="L220" s="48">
        <f t="shared" si="54"/>
        <v>4.3995792215888718</v>
      </c>
      <c r="M220" s="48">
        <f t="shared" si="54"/>
        <v>3.733948772338723</v>
      </c>
      <c r="N220" s="48">
        <f t="shared" si="54"/>
        <v>4.0769714520331526</v>
      </c>
      <c r="O220" s="48">
        <f t="shared" si="54"/>
        <v>3.7821894451903084</v>
      </c>
      <c r="P220" s="48">
        <f t="shared" si="54"/>
        <v>4.8948865720399155</v>
      </c>
      <c r="Q220" s="48">
        <f t="shared" si="54"/>
        <v>4.7569732524374535</v>
      </c>
      <c r="R220" s="48">
        <f t="shared" si="54"/>
        <v>4.9234412377355472</v>
      </c>
      <c r="S220" s="48">
        <f t="shared" si="54"/>
        <v>2.8122811446667622</v>
      </c>
      <c r="T220" s="48">
        <f t="shared" si="54"/>
        <v>4.5342556731711765</v>
      </c>
      <c r="U220" s="48">
        <f t="shared" si="53"/>
        <v>5.1344654896945103</v>
      </c>
      <c r="V220" s="48">
        <f>IFERROR('[7]EreCstN-1'!E4015/'[7]EreCstN-1'!E$4028*100,"")</f>
        <v>5.1380748111701191</v>
      </c>
      <c r="W220" s="48">
        <f>IFERROR('[7]EreCstN-1'!F4015/'[7]EreCstN-1'!F$4028*100,"")</f>
        <v>4.7658201971562262</v>
      </c>
      <c r="X220" s="48">
        <f>IFERROR('[7]EreCstN-1'!G4015/'[7]EreCstN-1'!G$4028*100,"")</f>
        <v>4.2758121079407942</v>
      </c>
      <c r="Y220" s="48">
        <f>IFERROR('[7]EreCstN-1'!H4015/'[7]EreCstN-1'!H$4028*100,"")</f>
        <v>3.935770308873074</v>
      </c>
    </row>
    <row r="221" spans="1:25" s="41" customFormat="1" ht="15" x14ac:dyDescent="0.25">
      <c r="A221" s="37" t="s">
        <v>95</v>
      </c>
      <c r="B221" s="38"/>
      <c r="C221" s="39" t="s">
        <v>220</v>
      </c>
      <c r="D221" s="48">
        <f t="shared" si="54"/>
        <v>2.3683039790508693</v>
      </c>
      <c r="E221" s="48">
        <f t="shared" si="54"/>
        <v>3.0254811517432185</v>
      </c>
      <c r="F221" s="48">
        <f t="shared" si="54"/>
        <v>2.5500033287063579</v>
      </c>
      <c r="G221" s="48">
        <f t="shared" si="54"/>
        <v>2.4392595671833872</v>
      </c>
      <c r="H221" s="48">
        <f t="shared" si="54"/>
        <v>2.5475992875875915</v>
      </c>
      <c r="I221" s="48">
        <f t="shared" si="54"/>
        <v>2.8861187427975543</v>
      </c>
      <c r="J221" s="48">
        <f t="shared" si="54"/>
        <v>3.2756899702661468</v>
      </c>
      <c r="K221" s="48">
        <f t="shared" si="54"/>
        <v>3.6606271514247295</v>
      </c>
      <c r="L221" s="48">
        <f t="shared" si="54"/>
        <v>3.4712722574245318</v>
      </c>
      <c r="M221" s="48">
        <f t="shared" si="54"/>
        <v>3.1972671384722422</v>
      </c>
      <c r="N221" s="48">
        <f t="shared" si="54"/>
        <v>7.1585770408370291</v>
      </c>
      <c r="O221" s="48">
        <f t="shared" si="54"/>
        <v>6.3043562927865411</v>
      </c>
      <c r="P221" s="48">
        <f t="shared" si="54"/>
        <v>4.7994488423126462</v>
      </c>
      <c r="Q221" s="48">
        <f t="shared" si="54"/>
        <v>4.3172321733585202</v>
      </c>
      <c r="R221" s="48">
        <f t="shared" si="54"/>
        <v>5.4106630056450165</v>
      </c>
      <c r="S221" s="48">
        <f t="shared" si="54"/>
        <v>4.8848490210195132</v>
      </c>
      <c r="T221" s="48">
        <f t="shared" si="54"/>
        <v>4.1573298254685902</v>
      </c>
      <c r="U221" s="48">
        <f t="shared" si="53"/>
        <v>4.3818090100805493</v>
      </c>
      <c r="V221" s="48">
        <f>IFERROR('[7]EreCstN-1'!E4016/'[7]EreCstN-1'!E$4028*100,"")</f>
        <v>4.1279788570599099</v>
      </c>
      <c r="W221" s="48">
        <f>IFERROR('[7]EreCstN-1'!F4016/'[7]EreCstN-1'!F$4028*100,"")</f>
        <v>4.7494662245037027</v>
      </c>
      <c r="X221" s="48">
        <f>IFERROR('[7]EreCstN-1'!G4016/'[7]EreCstN-1'!G$4028*100,"")</f>
        <v>5.1422526631213268</v>
      </c>
      <c r="Y221" s="48">
        <f>IFERROR('[7]EreCstN-1'!H4016/'[7]EreCstN-1'!H$4028*100,"")</f>
        <v>3.2665516885341819</v>
      </c>
    </row>
    <row r="222" spans="1:25" s="41" customFormat="1" ht="15" x14ac:dyDescent="0.25">
      <c r="A222" s="37" t="s">
        <v>97</v>
      </c>
      <c r="B222" s="38"/>
      <c r="C222" s="39" t="s">
        <v>160</v>
      </c>
      <c r="D222" s="48">
        <f t="shared" si="54"/>
        <v>22.634495278240472</v>
      </c>
      <c r="E222" s="48">
        <f t="shared" si="54"/>
        <v>17.17629054454531</v>
      </c>
      <c r="F222" s="48">
        <f t="shared" si="54"/>
        <v>15.43546853375824</v>
      </c>
      <c r="G222" s="48">
        <f t="shared" si="54"/>
        <v>25.068883252984897</v>
      </c>
      <c r="H222" s="48">
        <f t="shared" si="54"/>
        <v>14.663023611972095</v>
      </c>
      <c r="I222" s="48">
        <f t="shared" si="54"/>
        <v>10.134409104985268</v>
      </c>
      <c r="J222" s="48">
        <f t="shared" si="54"/>
        <v>15.370193408317537</v>
      </c>
      <c r="K222" s="48">
        <f t="shared" si="54"/>
        <v>8.0425368507300039</v>
      </c>
      <c r="L222" s="48">
        <f t="shared" si="54"/>
        <v>13.51102272612246</v>
      </c>
      <c r="M222" s="48">
        <f t="shared" si="54"/>
        <v>16.348505765852241</v>
      </c>
      <c r="N222" s="48">
        <f t="shared" si="54"/>
        <v>13.902197146842607</v>
      </c>
      <c r="O222" s="48">
        <f t="shared" si="54"/>
        <v>13.326870426712484</v>
      </c>
      <c r="P222" s="48">
        <f t="shared" si="54"/>
        <v>15.918392242952709</v>
      </c>
      <c r="Q222" s="48">
        <f t="shared" si="54"/>
        <v>14.960679879353279</v>
      </c>
      <c r="R222" s="48">
        <f t="shared" si="54"/>
        <v>17.360187690975756</v>
      </c>
      <c r="S222" s="48">
        <f t="shared" si="54"/>
        <v>24.839879292033732</v>
      </c>
      <c r="T222" s="48">
        <f t="shared" si="54"/>
        <v>15.988833687774829</v>
      </c>
      <c r="U222" s="48">
        <f t="shared" si="53"/>
        <v>14.187065979116941</v>
      </c>
      <c r="V222" s="48">
        <f>IFERROR('[7]EreCstN-1'!E4017/'[7]EreCstN-1'!E$4028*100,"")</f>
        <v>15.295595721357675</v>
      </c>
      <c r="W222" s="48">
        <f>IFERROR('[7]EreCstN-1'!F4017/'[7]EreCstN-1'!F$4028*100,"")</f>
        <v>15.09562531231545</v>
      </c>
      <c r="X222" s="48">
        <f>IFERROR('[7]EreCstN-1'!G4017/'[7]EreCstN-1'!G$4028*100,"")</f>
        <v>14.119070747649703</v>
      </c>
      <c r="Y222" s="48">
        <f>IFERROR('[7]EreCstN-1'!H4017/'[7]EreCstN-1'!H$4028*100,"")</f>
        <v>13.482651941307616</v>
      </c>
    </row>
    <row r="223" spans="1:25" s="36" customFormat="1" ht="12" x14ac:dyDescent="0.2">
      <c r="A223" s="33" t="s">
        <v>238</v>
      </c>
      <c r="B223" s="34"/>
      <c r="C223" s="35" t="s">
        <v>221</v>
      </c>
      <c r="D223" s="21">
        <f t="shared" si="54"/>
        <v>13.041288239106702</v>
      </c>
      <c r="E223" s="21">
        <f t="shared" si="54"/>
        <v>10.821415956139328</v>
      </c>
      <c r="F223" s="21">
        <f t="shared" si="54"/>
        <v>7.5377322368931772</v>
      </c>
      <c r="G223" s="21">
        <f t="shared" si="54"/>
        <v>13.720816349563933</v>
      </c>
      <c r="H223" s="21">
        <f t="shared" si="54"/>
        <v>8.0356282473814531</v>
      </c>
      <c r="I223" s="21">
        <f t="shared" si="54"/>
        <v>5.3251640155795839</v>
      </c>
      <c r="J223" s="21">
        <f t="shared" si="54"/>
        <v>9.746558083446704</v>
      </c>
      <c r="K223" s="21">
        <f t="shared" si="54"/>
        <v>5.1640577085824662</v>
      </c>
      <c r="L223" s="21">
        <f t="shared" si="54"/>
        <v>8.5362753051627092</v>
      </c>
      <c r="M223" s="21">
        <f t="shared" si="54"/>
        <v>9.4701405542507953</v>
      </c>
      <c r="N223" s="21">
        <f t="shared" si="54"/>
        <v>9.4435759913544324</v>
      </c>
      <c r="O223" s="21">
        <f t="shared" si="54"/>
        <v>7.7703252057421164</v>
      </c>
      <c r="P223" s="21">
        <f t="shared" si="54"/>
        <v>9.9157275250534909</v>
      </c>
      <c r="Q223" s="21">
        <f t="shared" si="54"/>
        <v>9.4013126884933609</v>
      </c>
      <c r="R223" s="21">
        <f t="shared" si="54"/>
        <v>10.824489776935067</v>
      </c>
      <c r="S223" s="21">
        <f t="shared" si="54"/>
        <v>15.444909257713713</v>
      </c>
      <c r="T223" s="21">
        <f t="shared" si="54"/>
        <v>10.054446554934136</v>
      </c>
      <c r="U223" s="21">
        <f t="shared" si="53"/>
        <v>9.019112611988648</v>
      </c>
      <c r="V223" s="21">
        <f>IFERROR('[7]EreCstN-1'!E4018/'[7]EreCstN-1'!E$4028*100,"")</f>
        <v>9.9427879248985143</v>
      </c>
      <c r="W223" s="21">
        <f>IFERROR('[7]EreCstN-1'!F4018/'[7]EreCstN-1'!F$4028*100,"")</f>
        <v>10.130831781220188</v>
      </c>
      <c r="X223" s="21">
        <f>IFERROR('[7]EreCstN-1'!G4018/'[7]EreCstN-1'!G$4028*100,"")</f>
        <v>8.2042247723792752</v>
      </c>
      <c r="Y223" s="21">
        <f>IFERROR('[7]EreCstN-1'!H4018/'[7]EreCstN-1'!H$4028*100,"")</f>
        <v>7.40691168991086</v>
      </c>
    </row>
    <row r="224" spans="1:25" s="36" customFormat="1" ht="12" x14ac:dyDescent="0.2">
      <c r="A224" s="33" t="s">
        <v>239</v>
      </c>
      <c r="B224" s="34"/>
      <c r="C224" s="35" t="s">
        <v>222</v>
      </c>
      <c r="D224" s="21">
        <f t="shared" si="54"/>
        <v>9.593207039133766</v>
      </c>
      <c r="E224" s="21">
        <f t="shared" si="54"/>
        <v>6.3548745884059841</v>
      </c>
      <c r="F224" s="21">
        <f t="shared" si="54"/>
        <v>7.8977362968650615</v>
      </c>
      <c r="G224" s="21">
        <f t="shared" si="54"/>
        <v>11.348066903420964</v>
      </c>
      <c r="H224" s="21">
        <f t="shared" si="54"/>
        <v>6.627395364590642</v>
      </c>
      <c r="I224" s="21">
        <f t="shared" si="54"/>
        <v>4.8092450894056835</v>
      </c>
      <c r="J224" s="21">
        <f t="shared" si="54"/>
        <v>5.6236353248708344</v>
      </c>
      <c r="K224" s="21">
        <f t="shared" si="54"/>
        <v>2.8784791421475395</v>
      </c>
      <c r="L224" s="21">
        <f t="shared" si="54"/>
        <v>4.9747474209597531</v>
      </c>
      <c r="M224" s="21">
        <f t="shared" si="54"/>
        <v>6.878365211601448</v>
      </c>
      <c r="N224" s="21">
        <f t="shared" si="54"/>
        <v>4.4586211554881752</v>
      </c>
      <c r="O224" s="21">
        <f t="shared" si="54"/>
        <v>5.5565452209703681</v>
      </c>
      <c r="P224" s="21">
        <f t="shared" si="54"/>
        <v>6.0026647178992176</v>
      </c>
      <c r="Q224" s="21">
        <f t="shared" si="54"/>
        <v>5.5593671908599189</v>
      </c>
      <c r="R224" s="21">
        <f t="shared" si="54"/>
        <v>6.5356979140406892</v>
      </c>
      <c r="S224" s="21">
        <f t="shared" si="54"/>
        <v>9.394970034320016</v>
      </c>
      <c r="T224" s="21">
        <f t="shared" si="54"/>
        <v>5.9343871328406932</v>
      </c>
      <c r="U224" s="21">
        <f t="shared" si="53"/>
        <v>5.1679533671282956</v>
      </c>
      <c r="V224" s="21">
        <f>IFERROR('[7]EreCstN-1'!E4019/'[7]EreCstN-1'!E$4028*100,"")</f>
        <v>5.3528077964591585</v>
      </c>
      <c r="W224" s="21">
        <f>IFERROR('[7]EreCstN-1'!F4019/'[7]EreCstN-1'!F$4028*100,"")</f>
        <v>4.9647935310952622</v>
      </c>
      <c r="X224" s="21">
        <f>IFERROR('[7]EreCstN-1'!G4019/'[7]EreCstN-1'!G$4028*100,"")</f>
        <v>5.9148459752704285</v>
      </c>
      <c r="Y224" s="21">
        <f>IFERROR('[7]EreCstN-1'!H4019/'[7]EreCstN-1'!H$4028*100,"")</f>
        <v>6.0757402513967556</v>
      </c>
    </row>
    <row r="225" spans="1:25" s="36" customFormat="1" ht="12" x14ac:dyDescent="0.2">
      <c r="A225" s="33" t="s">
        <v>240</v>
      </c>
      <c r="B225" s="34"/>
      <c r="C225" s="35" t="s">
        <v>163</v>
      </c>
      <c r="D225" s="21">
        <f t="shared" si="54"/>
        <v>0</v>
      </c>
      <c r="E225" s="21">
        <f t="shared" si="54"/>
        <v>0</v>
      </c>
      <c r="F225" s="21">
        <f t="shared" si="54"/>
        <v>0</v>
      </c>
      <c r="G225" s="21">
        <f t="shared" si="54"/>
        <v>0</v>
      </c>
      <c r="H225" s="21">
        <f t="shared" si="54"/>
        <v>0</v>
      </c>
      <c r="I225" s="21">
        <f t="shared" si="54"/>
        <v>0</v>
      </c>
      <c r="J225" s="21">
        <f t="shared" si="54"/>
        <v>0</v>
      </c>
      <c r="K225" s="21">
        <f t="shared" si="54"/>
        <v>0</v>
      </c>
      <c r="L225" s="21">
        <f t="shared" si="54"/>
        <v>0</v>
      </c>
      <c r="M225" s="21">
        <f t="shared" si="54"/>
        <v>0</v>
      </c>
      <c r="N225" s="21">
        <f t="shared" si="54"/>
        <v>0</v>
      </c>
      <c r="O225" s="21">
        <f t="shared" si="54"/>
        <v>0</v>
      </c>
      <c r="P225" s="21">
        <f t="shared" si="54"/>
        <v>0</v>
      </c>
      <c r="Q225" s="21">
        <f t="shared" si="54"/>
        <v>0</v>
      </c>
      <c r="R225" s="21">
        <f t="shared" si="54"/>
        <v>0</v>
      </c>
      <c r="S225" s="21">
        <f t="shared" si="54"/>
        <v>0</v>
      </c>
      <c r="T225" s="21">
        <f t="shared" si="54"/>
        <v>0</v>
      </c>
      <c r="U225" s="21">
        <f t="shared" si="53"/>
        <v>0</v>
      </c>
      <c r="V225" s="21">
        <f>IFERROR('[7]EreCstN-1'!E4020/'[7]EreCstN-1'!E$4028*100,"")</f>
        <v>0</v>
      </c>
      <c r="W225" s="21">
        <f>IFERROR('[7]EreCstN-1'!F4020/'[7]EreCstN-1'!F$4028*100,"")</f>
        <v>0</v>
      </c>
      <c r="X225" s="21">
        <f>IFERROR('[7]EreCstN-1'!G4020/'[7]EreCstN-1'!G$4028*100,"")</f>
        <v>0</v>
      </c>
      <c r="Y225" s="21">
        <f>IFERROR('[7]EreCstN-1'!H4020/'[7]EreCstN-1'!H$4028*100,"")</f>
        <v>0</v>
      </c>
    </row>
    <row r="226" spans="1:25" s="41" customFormat="1" ht="15" x14ac:dyDescent="0.25">
      <c r="A226" s="37" t="s">
        <v>99</v>
      </c>
      <c r="B226" s="38"/>
      <c r="C226" s="39" t="s">
        <v>223</v>
      </c>
      <c r="D226" s="48">
        <f t="shared" si="54"/>
        <v>1.0763598789147961</v>
      </c>
      <c r="E226" s="48">
        <f t="shared" si="54"/>
        <v>2.4252495838837653</v>
      </c>
      <c r="F226" s="48">
        <f t="shared" si="54"/>
        <v>1.0234827279844017</v>
      </c>
      <c r="G226" s="48">
        <f t="shared" si="54"/>
        <v>1.1038441960946821</v>
      </c>
      <c r="H226" s="48">
        <f t="shared" si="54"/>
        <v>1.7892493232170941</v>
      </c>
      <c r="I226" s="48">
        <f t="shared" si="54"/>
        <v>1.6930627427364029</v>
      </c>
      <c r="J226" s="48">
        <f t="shared" si="54"/>
        <v>1.2968949988659475</v>
      </c>
      <c r="K226" s="48">
        <f t="shared" si="54"/>
        <v>0.69722294647323668</v>
      </c>
      <c r="L226" s="48">
        <f t="shared" si="54"/>
        <v>1.2888747424842346</v>
      </c>
      <c r="M226" s="48">
        <f t="shared" si="54"/>
        <v>0.85986914273283899</v>
      </c>
      <c r="N226" s="48">
        <f t="shared" si="54"/>
        <v>1.1658871855013682</v>
      </c>
      <c r="O226" s="48">
        <f t="shared" si="54"/>
        <v>1.3551726417727805</v>
      </c>
      <c r="P226" s="48">
        <f t="shared" si="54"/>
        <v>1.821258720850955</v>
      </c>
      <c r="Q226" s="48">
        <f t="shared" si="54"/>
        <v>1.5551152223077638</v>
      </c>
      <c r="R226" s="48">
        <f t="shared" si="54"/>
        <v>1.8582997773715895</v>
      </c>
      <c r="S226" s="48">
        <f t="shared" si="54"/>
        <v>2.1776581250810572</v>
      </c>
      <c r="T226" s="48">
        <f t="shared" si="54"/>
        <v>1.6443297327141726</v>
      </c>
      <c r="U226" s="48">
        <f t="shared" si="53"/>
        <v>1.7935253013898762</v>
      </c>
      <c r="V226" s="48">
        <f>IFERROR('[7]EreCstN-1'!E4021/'[7]EreCstN-1'!E$4028*100,"")</f>
        <v>1.7203665977585678</v>
      </c>
      <c r="W226" s="48">
        <f>IFERROR('[7]EreCstN-1'!F4021/'[7]EreCstN-1'!F$4028*100,"")</f>
        <v>3.0000454277018127</v>
      </c>
      <c r="X226" s="48">
        <f>IFERROR('[7]EreCstN-1'!G4021/'[7]EreCstN-1'!G$4028*100,"")</f>
        <v>2.6725883728205213</v>
      </c>
      <c r="Y226" s="48">
        <f>IFERROR('[7]EreCstN-1'!H4021/'[7]EreCstN-1'!H$4028*100,"")</f>
        <v>3.471141381037786</v>
      </c>
    </row>
    <row r="227" spans="1:25" s="46" customFormat="1" ht="15.75" x14ac:dyDescent="0.25">
      <c r="A227" s="42" t="s">
        <v>113</v>
      </c>
      <c r="B227" s="43"/>
      <c r="C227" s="44" t="s">
        <v>224</v>
      </c>
      <c r="D227" s="47">
        <f t="shared" si="54"/>
        <v>7.9709519318918236</v>
      </c>
      <c r="E227" s="47">
        <f t="shared" si="54"/>
        <v>10.242190542641687</v>
      </c>
      <c r="F227" s="47">
        <f t="shared" si="54"/>
        <v>8.5904134820172153</v>
      </c>
      <c r="G227" s="47">
        <f t="shared" si="54"/>
        <v>8.2282626286449894</v>
      </c>
      <c r="H227" s="47">
        <f t="shared" si="54"/>
        <v>8.6695994063909314</v>
      </c>
      <c r="I227" s="47">
        <f t="shared" si="54"/>
        <v>9.8622286435322497</v>
      </c>
      <c r="J227" s="47">
        <f t="shared" si="54"/>
        <v>10.20972546380529</v>
      </c>
      <c r="K227" s="47">
        <f t="shared" si="54"/>
        <v>9.3354770859206759</v>
      </c>
      <c r="L227" s="47">
        <f t="shared" si="54"/>
        <v>8.8995811187350871</v>
      </c>
      <c r="M227" s="47">
        <f t="shared" si="54"/>
        <v>8.6624616809382236</v>
      </c>
      <c r="N227" s="47">
        <f t="shared" si="54"/>
        <v>10.761425657035815</v>
      </c>
      <c r="O227" s="47">
        <f t="shared" si="54"/>
        <v>10.637095773186605</v>
      </c>
      <c r="P227" s="47">
        <f t="shared" si="54"/>
        <v>11.646876040725502</v>
      </c>
      <c r="Q227" s="47">
        <f t="shared" si="54"/>
        <v>12.107311775375946</v>
      </c>
      <c r="R227" s="47">
        <f t="shared" si="54"/>
        <v>11.400952816127322</v>
      </c>
      <c r="S227" s="47">
        <f t="shared" si="54"/>
        <v>9.0180469771375247</v>
      </c>
      <c r="T227" s="47">
        <f t="shared" si="54"/>
        <v>9.7962863392068655</v>
      </c>
      <c r="U227" s="47">
        <f t="shared" si="53"/>
        <v>11.108725999541136</v>
      </c>
      <c r="V227" s="47">
        <f>IFERROR('[7]EreCstN-1'!E4022/'[7]EreCstN-1'!E$4028*100,"")</f>
        <v>11.419390038191437</v>
      </c>
      <c r="W227" s="47">
        <f>IFERROR('[7]EreCstN-1'!F4022/'[7]EreCstN-1'!F$4028*100,"")</f>
        <v>12.574387861718076</v>
      </c>
      <c r="X227" s="47">
        <f>IFERROR('[7]EreCstN-1'!G4022/'[7]EreCstN-1'!G$4028*100,"")</f>
        <v>18.026491265620624</v>
      </c>
      <c r="Y227" s="47">
        <f>IFERROR('[7]EreCstN-1'!H4022/'[7]EreCstN-1'!H$4028*100,"")</f>
        <v>22.636797846263274</v>
      </c>
    </row>
    <row r="228" spans="1:25" s="41" customFormat="1" ht="15" x14ac:dyDescent="0.25">
      <c r="A228" s="37" t="s">
        <v>241</v>
      </c>
      <c r="B228" s="38"/>
      <c r="C228" s="39" t="s">
        <v>225</v>
      </c>
      <c r="D228" s="48">
        <f t="shared" si="54"/>
        <v>0</v>
      </c>
      <c r="E228" s="48">
        <f t="shared" si="54"/>
        <v>0</v>
      </c>
      <c r="F228" s="48">
        <f t="shared" si="54"/>
        <v>0</v>
      </c>
      <c r="G228" s="48">
        <f t="shared" si="54"/>
        <v>0</v>
      </c>
      <c r="H228" s="48">
        <f t="shared" si="54"/>
        <v>0</v>
      </c>
      <c r="I228" s="48">
        <f t="shared" si="54"/>
        <v>0</v>
      </c>
      <c r="J228" s="48">
        <f t="shared" si="54"/>
        <v>0</v>
      </c>
      <c r="K228" s="48">
        <f t="shared" si="54"/>
        <v>0</v>
      </c>
      <c r="L228" s="48">
        <f t="shared" si="54"/>
        <v>0</v>
      </c>
      <c r="M228" s="48">
        <f t="shared" si="54"/>
        <v>0</v>
      </c>
      <c r="N228" s="48">
        <f t="shared" si="54"/>
        <v>0</v>
      </c>
      <c r="O228" s="48">
        <f t="shared" si="54"/>
        <v>0</v>
      </c>
      <c r="P228" s="48">
        <f t="shared" si="54"/>
        <v>0</v>
      </c>
      <c r="Q228" s="48">
        <f t="shared" si="54"/>
        <v>0</v>
      </c>
      <c r="R228" s="48">
        <f t="shared" si="54"/>
        <v>0</v>
      </c>
      <c r="S228" s="48">
        <f t="shared" si="54"/>
        <v>0</v>
      </c>
      <c r="T228" s="48">
        <f t="shared" si="54"/>
        <v>0</v>
      </c>
      <c r="U228" s="48">
        <f t="shared" si="53"/>
        <v>0</v>
      </c>
      <c r="V228" s="48">
        <f>IFERROR('[7]EreCstN-1'!E4023/'[7]EreCstN-1'!E$4028*100,"")</f>
        <v>0</v>
      </c>
      <c r="W228" s="48">
        <f>IFERROR('[7]EreCstN-1'!F4023/'[7]EreCstN-1'!F$4028*100,"")</f>
        <v>0</v>
      </c>
      <c r="X228" s="48">
        <f>IFERROR('[7]EreCstN-1'!G4023/'[7]EreCstN-1'!G$4028*100,"")</f>
        <v>9.4258853746480728E-2</v>
      </c>
      <c r="Y228" s="48">
        <f>IFERROR('[7]EreCstN-1'!H4023/'[7]EreCstN-1'!H$4028*100,"")</f>
        <v>4.4742044902657367E-2</v>
      </c>
    </row>
    <row r="229" spans="1:25" s="41" customFormat="1" ht="15" x14ac:dyDescent="0.25">
      <c r="A229" s="37" t="s">
        <v>242</v>
      </c>
      <c r="B229" s="38"/>
      <c r="C229" s="39" t="s">
        <v>94</v>
      </c>
      <c r="D229" s="48">
        <f t="shared" si="54"/>
        <v>5.0011694758627687</v>
      </c>
      <c r="E229" s="48">
        <f t="shared" si="54"/>
        <v>6.5680669142158283</v>
      </c>
      <c r="F229" s="48">
        <f t="shared" si="54"/>
        <v>5.4454797837291755</v>
      </c>
      <c r="G229" s="48">
        <f t="shared" si="54"/>
        <v>5.1258951224788607</v>
      </c>
      <c r="H229" s="48">
        <f t="shared" si="54"/>
        <v>5.4227289101514913</v>
      </c>
      <c r="I229" s="48">
        <f t="shared" si="54"/>
        <v>6.1648756440397658</v>
      </c>
      <c r="J229" s="48">
        <f t="shared" si="54"/>
        <v>6.3369279199078772</v>
      </c>
      <c r="K229" s="48">
        <f t="shared" si="54"/>
        <v>5.7944361128742647</v>
      </c>
      <c r="L229" s="48">
        <f t="shared" si="54"/>
        <v>5.5069556676424787</v>
      </c>
      <c r="M229" s="48">
        <f t="shared" si="54"/>
        <v>5.3694606209054507</v>
      </c>
      <c r="N229" s="48">
        <f t="shared" si="54"/>
        <v>6.6234257051319645</v>
      </c>
      <c r="O229" s="48">
        <f t="shared" si="54"/>
        <v>6.5250413807163943</v>
      </c>
      <c r="P229" s="48">
        <f t="shared" si="54"/>
        <v>7.1813267553169542</v>
      </c>
      <c r="Q229" s="48">
        <f t="shared" si="54"/>
        <v>7.4301034018282115</v>
      </c>
      <c r="R229" s="48">
        <f t="shared" si="54"/>
        <v>7.0347636973811829</v>
      </c>
      <c r="S229" s="48">
        <f t="shared" si="54"/>
        <v>5.6090556368651114</v>
      </c>
      <c r="T229" s="48">
        <f t="shared" si="54"/>
        <v>6.0432281284115597</v>
      </c>
      <c r="U229" s="48">
        <f t="shared" si="53"/>
        <v>6.8686285241474341</v>
      </c>
      <c r="V229" s="48">
        <f>IFERROR('[7]EreCstN-1'!E4024/'[7]EreCstN-1'!E$4028*100,"")</f>
        <v>6.9215098381744191</v>
      </c>
      <c r="W229" s="48">
        <f>IFERROR('[7]EreCstN-1'!F4024/'[7]EreCstN-1'!F$4028*100,"")</f>
        <v>8.3777767682732929</v>
      </c>
      <c r="X229" s="48">
        <f>IFERROR('[7]EreCstN-1'!G4024/'[7]EreCstN-1'!G$4028*100,"")</f>
        <v>6.8837775984984448</v>
      </c>
      <c r="Y229" s="48">
        <f>IFERROR('[7]EreCstN-1'!H4024/'[7]EreCstN-1'!H$4028*100,"")</f>
        <v>5.0049904588545271</v>
      </c>
    </row>
    <row r="230" spans="1:25" s="41" customFormat="1" ht="15" x14ac:dyDescent="0.25">
      <c r="A230" s="37" t="s">
        <v>243</v>
      </c>
      <c r="B230" s="38"/>
      <c r="C230" s="39" t="s">
        <v>226</v>
      </c>
      <c r="D230" s="48">
        <f t="shared" ref="D230:T233" si="55">IFERROR(D74/D$77*100,"")</f>
        <v>2.0190355314178889</v>
      </c>
      <c r="E230" s="48">
        <f t="shared" si="55"/>
        <v>2.5869778748740822</v>
      </c>
      <c r="F230" s="48">
        <f t="shared" si="55"/>
        <v>2.2172130915370709</v>
      </c>
      <c r="G230" s="48">
        <f t="shared" si="55"/>
        <v>2.1306746968415369</v>
      </c>
      <c r="H230" s="48">
        <f t="shared" si="55"/>
        <v>2.2401639102793425</v>
      </c>
      <c r="I230" s="48">
        <f t="shared" si="55"/>
        <v>2.5268134468977386</v>
      </c>
      <c r="J230" s="48">
        <f t="shared" si="55"/>
        <v>2.6228231057160243</v>
      </c>
      <c r="K230" s="48">
        <f t="shared" si="55"/>
        <v>2.4651263611756931</v>
      </c>
      <c r="L230" s="48">
        <f t="shared" si="55"/>
        <v>2.3596242409280745</v>
      </c>
      <c r="M230" s="48">
        <f t="shared" si="55"/>
        <v>2.2767731356484013</v>
      </c>
      <c r="N230" s="48">
        <f t="shared" si="55"/>
        <v>2.8064367366237533</v>
      </c>
      <c r="O230" s="48">
        <f t="shared" si="55"/>
        <v>2.8321604785121344</v>
      </c>
      <c r="P230" s="48">
        <f t="shared" si="55"/>
        <v>3.0632842981470447</v>
      </c>
      <c r="Q230" s="48">
        <f t="shared" si="55"/>
        <v>3.2117800955007962</v>
      </c>
      <c r="R230" s="48">
        <f t="shared" si="55"/>
        <v>2.9897728652045781</v>
      </c>
      <c r="S230" s="48">
        <f t="shared" si="55"/>
        <v>2.2936896848523349</v>
      </c>
      <c r="T230" s="48">
        <f t="shared" si="55"/>
        <v>2.5630998945150654</v>
      </c>
      <c r="U230" s="48">
        <f t="shared" si="53"/>
        <v>2.9175394572094779</v>
      </c>
      <c r="V230" s="48">
        <f>IFERROR('[7]EreCstN-1'!E4025/'[7]EreCstN-1'!E$4028*100,"")</f>
        <v>3.1569252639113436</v>
      </c>
      <c r="W230" s="48">
        <f>IFERROR('[7]EreCstN-1'!F4025/'[7]EreCstN-1'!F$4028*100,"")</f>
        <v>2.9482578476354879</v>
      </c>
      <c r="X230" s="48">
        <f>IFERROR('[7]EreCstN-1'!G4025/'[7]EreCstN-1'!G$4028*100,"")</f>
        <v>1.2842254309564185</v>
      </c>
      <c r="Y230" s="48">
        <f>IFERROR('[7]EreCstN-1'!H4025/'[7]EreCstN-1'!H$4028*100,"")</f>
        <v>1.2891062680928034</v>
      </c>
    </row>
    <row r="231" spans="1:25" s="41" customFormat="1" ht="15" x14ac:dyDescent="0.25">
      <c r="A231" s="37" t="s">
        <v>244</v>
      </c>
      <c r="B231" s="38"/>
      <c r="C231" s="39" t="s">
        <v>227</v>
      </c>
      <c r="D231" s="48">
        <f t="shared" si="55"/>
        <v>0.95074692461116561</v>
      </c>
      <c r="E231" s="48">
        <f t="shared" si="55"/>
        <v>1.0871457535517772</v>
      </c>
      <c r="F231" s="48">
        <f t="shared" si="55"/>
        <v>0.92772060675097023</v>
      </c>
      <c r="G231" s="48">
        <f t="shared" si="55"/>
        <v>0.97169280932459112</v>
      </c>
      <c r="H231" s="48">
        <f t="shared" si="55"/>
        <v>1.0067065859600968</v>
      </c>
      <c r="I231" s="48">
        <f t="shared" si="55"/>
        <v>1.1705395525947453</v>
      </c>
      <c r="J231" s="48">
        <f t="shared" si="55"/>
        <v>1.2499744381813889</v>
      </c>
      <c r="K231" s="48">
        <f t="shared" si="55"/>
        <v>1.0759146118707195</v>
      </c>
      <c r="L231" s="48">
        <f t="shared" si="55"/>
        <v>1.0330012101645329</v>
      </c>
      <c r="M231" s="48">
        <f t="shared" si="55"/>
        <v>1.0162279243843724</v>
      </c>
      <c r="N231" s="48">
        <f t="shared" si="55"/>
        <v>1.3315632152800989</v>
      </c>
      <c r="O231" s="48">
        <f t="shared" si="55"/>
        <v>1.2798939139580761</v>
      </c>
      <c r="P231" s="48">
        <f t="shared" si="55"/>
        <v>1.4022649872615036</v>
      </c>
      <c r="Q231" s="48">
        <f t="shared" si="55"/>
        <v>1.4654282780469381</v>
      </c>
      <c r="R231" s="48">
        <f t="shared" si="55"/>
        <v>1.3764162535415616</v>
      </c>
      <c r="S231" s="48">
        <f t="shared" si="55"/>
        <v>1.1153016554200776</v>
      </c>
      <c r="T231" s="48">
        <f t="shared" si="55"/>
        <v>1.1899583162802412</v>
      </c>
      <c r="U231" s="48">
        <f t="shared" si="53"/>
        <v>1.3225580181842229</v>
      </c>
      <c r="V231" s="48">
        <f>IFERROR('[7]EreCstN-1'!E4026/'[7]EreCstN-1'!E$4028*100,"")</f>
        <v>1.3409549361056747</v>
      </c>
      <c r="W231" s="48">
        <f>IFERROR('[7]EreCstN-1'!F4026/'[7]EreCstN-1'!F$4028*100,"")</f>
        <v>1.2483532458092945</v>
      </c>
      <c r="X231" s="48">
        <f>IFERROR('[7]EreCstN-1'!G4026/'[7]EreCstN-1'!G$4028*100,"")</f>
        <v>9.7642293824192823</v>
      </c>
      <c r="Y231" s="48">
        <f>IFERROR('[7]EreCstN-1'!H4026/'[7]EreCstN-1'!H$4028*100,"")</f>
        <v>16.297959074413289</v>
      </c>
    </row>
    <row r="232" spans="1:25" x14ac:dyDescent="0.2">
      <c r="A232" s="10"/>
      <c r="B232" s="11"/>
      <c r="C232" s="14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</row>
    <row r="233" spans="1:25" x14ac:dyDescent="0.2">
      <c r="A233" s="12" t="s">
        <v>150</v>
      </c>
      <c r="B233" s="12"/>
      <c r="C233" s="9" t="s">
        <v>112</v>
      </c>
      <c r="D233" s="19">
        <f t="shared" si="55"/>
        <v>100</v>
      </c>
      <c r="E233" s="19">
        <f t="shared" si="55"/>
        <v>100</v>
      </c>
      <c r="F233" s="19">
        <f t="shared" si="55"/>
        <v>100</v>
      </c>
      <c r="G233" s="19">
        <f t="shared" si="55"/>
        <v>100</v>
      </c>
      <c r="H233" s="19">
        <f t="shared" si="55"/>
        <v>100</v>
      </c>
      <c r="I233" s="19">
        <f t="shared" si="55"/>
        <v>100</v>
      </c>
      <c r="J233" s="19">
        <f t="shared" si="55"/>
        <v>100</v>
      </c>
      <c r="K233" s="19">
        <f t="shared" si="55"/>
        <v>100</v>
      </c>
      <c r="L233" s="19">
        <f t="shared" si="55"/>
        <v>100</v>
      </c>
      <c r="M233" s="19">
        <f t="shared" si="55"/>
        <v>100</v>
      </c>
      <c r="N233" s="19">
        <f t="shared" si="55"/>
        <v>100</v>
      </c>
      <c r="O233" s="19">
        <f t="shared" si="55"/>
        <v>100</v>
      </c>
      <c r="P233" s="19">
        <f t="shared" si="55"/>
        <v>100</v>
      </c>
      <c r="Q233" s="19">
        <f t="shared" si="55"/>
        <v>100</v>
      </c>
      <c r="R233" s="19">
        <f t="shared" si="55"/>
        <v>100</v>
      </c>
      <c r="S233" s="19">
        <f t="shared" si="55"/>
        <v>100</v>
      </c>
      <c r="T233" s="19">
        <f t="shared" si="55"/>
        <v>100</v>
      </c>
      <c r="U233" s="19">
        <f t="shared" si="53"/>
        <v>100</v>
      </c>
      <c r="V233" s="19">
        <f>IFERROR('[7]EreCstN-1'!E4028/'[7]EreCstN-1'!E$4028*100,"")</f>
        <v>100</v>
      </c>
      <c r="W233" s="19">
        <f>IFERROR('[7]EreCstN-1'!F4028/'[7]EreCstN-1'!F$4028*100,"")</f>
        <v>100</v>
      </c>
      <c r="X233" s="19">
        <f>IFERROR('[7]EreCstN-1'!G4028/'[7]EreCstN-1'!G$4028*100,"")</f>
        <v>100</v>
      </c>
      <c r="Y233" s="19">
        <f>IFERROR('[7]EreCstN-1'!H4028/'[7]EreCstN-1'!H$4028*100,"")</f>
        <v>100</v>
      </c>
    </row>
  </sheetData>
  <mergeCells count="6">
    <mergeCell ref="A197:C197"/>
    <mergeCell ref="A2:C2"/>
    <mergeCell ref="A41:C41"/>
    <mergeCell ref="A80:C80"/>
    <mergeCell ref="A119:C119"/>
    <mergeCell ref="A158:C1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Indicadores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Idílio Maciano Sousa Cordeiro</cp:lastModifiedBy>
  <dcterms:created xsi:type="dcterms:W3CDTF">2019-05-07T11:12:28Z</dcterms:created>
  <dcterms:modified xsi:type="dcterms:W3CDTF">2023-05-25T09:31:16Z</dcterms:modified>
</cp:coreProperties>
</file>